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pagov-my.sharepoint.com/personal/katiwilson_pa_gov/Documents/DAM &amp; KM/Room and Board Bulletin/R&amp;B Workgroup/QAI/"/>
    </mc:Choice>
  </mc:AlternateContent>
  <xr:revisionPtr revIDLastSave="0" documentId="8_{E2FB02E3-03D0-462F-803B-BB40544659A2}" xr6:coauthVersionLast="47" xr6:coauthVersionMax="47" xr10:uidLastSave="{00000000-0000-0000-0000-000000000000}"/>
  <bookViews>
    <workbookView xWindow="-108" yWindow="-108" windowWidth="23256" windowHeight="13896" xr2:uid="{72B55775-55BD-431B-A1E9-CB93ED09FED8}"/>
  </bookViews>
  <sheets>
    <sheet name="Entry" sheetId="1" r:id="rId1"/>
    <sheet name="Calculations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3" l="1"/>
  <c r="B9" i="3"/>
  <c r="B7" i="3"/>
  <c r="B6" i="3"/>
  <c r="B5" i="3"/>
  <c r="B4" i="3"/>
  <c r="B17" i="3"/>
  <c r="B16" i="3"/>
  <c r="B18" i="3" s="1"/>
  <c r="B11" i="3"/>
  <c r="B8" i="3"/>
  <c r="B1" i="3"/>
  <c r="B12" i="3"/>
  <c r="B2" i="3"/>
  <c r="B3" i="3"/>
  <c r="B13" i="3" l="1"/>
  <c r="C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tc={BB65D5F6-38A9-40AB-BEA0-51435BE6C4C1}</author>
  </authors>
  <commentList>
    <comment ref="B5" authorId="0" shapeId="0" xr:uid="{BB65D5F6-38A9-40AB-BEA0-51435BE6C4C1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we offer an explanation in the description or cover this in the training/guidance? An individual's receipt of SNAP is only a supplement. The individual must buy all food in addition to SNAP, if applicable.</t>
      </text>
    </comment>
  </commentList>
</comments>
</file>

<file path=xl/sharedStrings.xml><?xml version="1.0" encoding="utf-8"?>
<sst xmlns="http://schemas.openxmlformats.org/spreadsheetml/2006/main" count="40" uniqueCount="38">
  <si>
    <t>Item</t>
  </si>
  <si>
    <t>Description</t>
  </si>
  <si>
    <t xml:space="preserve">Entry </t>
  </si>
  <si>
    <t>Actual Cost to Provider for Individual:</t>
  </si>
  <si>
    <t xml:space="preserve">The provider's actual monthly cost for Room and Board for the Individual </t>
  </si>
  <si>
    <t>Individual's Total Monthly Income:</t>
  </si>
  <si>
    <t xml:space="preserve">The Individual's Total Monthly Income </t>
  </si>
  <si>
    <t>Does the Individual Pay Rent Directly to a Landlord?</t>
  </si>
  <si>
    <t xml:space="preserve">Self-explanatory </t>
  </si>
  <si>
    <t>Yes</t>
  </si>
  <si>
    <t>Does the Individual Buy All of Their Own Food?</t>
  </si>
  <si>
    <t>No</t>
  </si>
  <si>
    <t xml:space="preserve">Does the Individual Take Food by Mouth? </t>
  </si>
  <si>
    <r>
      <t xml:space="preserve">The individual does </t>
    </r>
    <r>
      <rPr>
        <b/>
        <sz val="12"/>
        <color theme="1"/>
        <rFont val="Aptos Narrow"/>
        <family val="2"/>
        <scheme val="minor"/>
      </rPr>
      <t>not use</t>
    </r>
    <r>
      <rPr>
        <sz val="12"/>
        <color theme="1"/>
        <rFont val="Aptos Narrow"/>
        <family val="2"/>
        <scheme val="minor"/>
      </rPr>
      <t xml:space="preserve"> alternative feeding methods (e.g., tube feeding). </t>
    </r>
  </si>
  <si>
    <t xml:space="preserve">Current Maximum SSI Rate*: </t>
  </si>
  <si>
    <t xml:space="preserve">The highest possible amount that an individual who is eligible for SSI could receive. </t>
  </si>
  <si>
    <t xml:space="preserve">Current Pennsylvania Supplement*: </t>
  </si>
  <si>
    <t>The Pennsylvania State supplement available to individuals who eligible for SSI.</t>
  </si>
  <si>
    <t xml:space="preserve">Current Personal Needs Allowance*: </t>
  </si>
  <si>
    <t xml:space="preserve">The personal needs allowance established by the Social Security Administration </t>
  </si>
  <si>
    <t>Correct Room and Board Charge</t>
  </si>
  <si>
    <t xml:space="preserve">*As of January 1, 2025 </t>
  </si>
  <si>
    <t xml:space="preserve">Actual Cost Lower </t>
  </si>
  <si>
    <t>Base maximum amount:</t>
  </si>
  <si>
    <t>72% of Income:</t>
  </si>
  <si>
    <t>Pays Rent SSI</t>
  </si>
  <si>
    <t>Pays Rent Own Income</t>
  </si>
  <si>
    <t>Buys Food SSI</t>
  </si>
  <si>
    <t xml:space="preserve">Buys Food Income </t>
  </si>
  <si>
    <t>Food and Rent Paid</t>
  </si>
  <si>
    <t>No food by Mouth SSI</t>
  </si>
  <si>
    <t>No food by Mouth Income</t>
  </si>
  <si>
    <t xml:space="preserve">Food and Rent Paid </t>
  </si>
  <si>
    <t>Income under PNA</t>
  </si>
  <si>
    <t>Initial Correct Charge</t>
  </si>
  <si>
    <t>Income</t>
  </si>
  <si>
    <t>Minimum PNA</t>
  </si>
  <si>
    <t xml:space="preserve">Difference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</si>
</sst>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/>
    </xf>
    <xf numFmtId="164" fontId="2" fillId="0" borderId="1" xfId="0" applyNumberFormat="1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NumberFormat="1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armerie, Jennifer" id="{3DE61B02-086F-4A44-9DA4-254B8C46A353}" userId="S::jfarmerie@pa.gov::56658874-ce7f-4b6d-9118-108d2dab516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dT="2025-04-30T18:56:09.09" personId="{3DE61B02-086F-4A44-9DA4-254B8C46A353}" id="{BB65D5F6-38A9-40AB-BEA0-51435BE6C4C1}">
    <text>Should we offer an explanation in the description or cover this in the training/guidance? An individual's receipt of SNAP is only a supplement. The individual must buy all food in addition to SNAP, if applicable.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1FC1A-B9BA-4E75-ACF7-F1F54625D442}">
  <dimension ref="A1:D12"/>
  <sheetViews>
    <sheetView tabSelected="1" workbookViewId="0">
      <selection activeCell="C8" sqref="C8"/>
    </sheetView>
  </sheetViews>
  <sheetFormatPr defaultColWidth="8.88671875" defaultRowHeight="15.6" x14ac:dyDescent="0.3"/>
  <cols>
    <col min="1" max="1" width="34" style="9" customWidth="1"/>
    <col min="2" max="2" width="51.109375" style="9" customWidth="1"/>
    <col min="3" max="3" width="16.6640625" style="5" customWidth="1"/>
    <col min="4" max="4" width="8.88671875" style="5"/>
    <col min="5" max="16384" width="8.88671875" style="6"/>
  </cols>
  <sheetData>
    <row r="1" spans="1:3" ht="34.200000000000003" customHeight="1" x14ac:dyDescent="0.3">
      <c r="A1" s="3" t="s">
        <v>0</v>
      </c>
      <c r="B1" s="3" t="s">
        <v>1</v>
      </c>
      <c r="C1" s="4" t="s">
        <v>2</v>
      </c>
    </row>
    <row r="2" spans="1:3" ht="45" customHeight="1" x14ac:dyDescent="0.3">
      <c r="A2" s="13" t="s">
        <v>3</v>
      </c>
      <c r="B2" s="14" t="s">
        <v>4</v>
      </c>
      <c r="C2" s="11"/>
    </row>
    <row r="3" spans="1:3" ht="35.4" customHeight="1" x14ac:dyDescent="0.3">
      <c r="A3" s="13" t="s">
        <v>5</v>
      </c>
      <c r="B3" s="14" t="s">
        <v>6</v>
      </c>
      <c r="C3" s="11"/>
    </row>
    <row r="4" spans="1:3" ht="39" customHeight="1" x14ac:dyDescent="0.3">
      <c r="A4" s="13" t="s">
        <v>7</v>
      </c>
      <c r="B4" s="13" t="s">
        <v>8</v>
      </c>
      <c r="C4" s="12" t="s">
        <v>9</v>
      </c>
    </row>
    <row r="5" spans="1:3" ht="39.6" customHeight="1" x14ac:dyDescent="0.3">
      <c r="A5" s="13" t="s">
        <v>10</v>
      </c>
      <c r="B5" s="13" t="s">
        <v>8</v>
      </c>
      <c r="C5" s="12" t="s">
        <v>11</v>
      </c>
    </row>
    <row r="6" spans="1:3" ht="50.4" customHeight="1" x14ac:dyDescent="0.3">
      <c r="A6" s="13" t="s">
        <v>12</v>
      </c>
      <c r="B6" s="13" t="s">
        <v>13</v>
      </c>
      <c r="C6" s="12" t="s">
        <v>9</v>
      </c>
    </row>
    <row r="7" spans="1:3" ht="48.6" customHeight="1" x14ac:dyDescent="0.3">
      <c r="A7" s="13" t="s">
        <v>14</v>
      </c>
      <c r="B7" s="13" t="s">
        <v>15</v>
      </c>
      <c r="C7" s="11"/>
    </row>
    <row r="8" spans="1:3" ht="44.4" customHeight="1" x14ac:dyDescent="0.3">
      <c r="A8" s="13" t="s">
        <v>16</v>
      </c>
      <c r="B8" s="13" t="s">
        <v>17</v>
      </c>
      <c r="C8" s="11">
        <v>22.1</v>
      </c>
    </row>
    <row r="9" spans="1:3" ht="45" customHeight="1" x14ac:dyDescent="0.3">
      <c r="A9" s="13" t="s">
        <v>18</v>
      </c>
      <c r="B9" s="13" t="s">
        <v>19</v>
      </c>
      <c r="C9" s="11">
        <v>30</v>
      </c>
    </row>
    <row r="10" spans="1:3" x14ac:dyDescent="0.3">
      <c r="B10" s="7" t="s">
        <v>20</v>
      </c>
      <c r="C10" s="8">
        <f>IF(
   OR(Calculations!B13 = "", Entry!C3 &lt; Entry!C9),
   0,
   MIN(Calculations!B13, Entry!C3 - Entry!C9, Entry!C2)
)</f>
        <v>0</v>
      </c>
    </row>
    <row r="11" spans="1:3" x14ac:dyDescent="0.3">
      <c r="C11" s="10"/>
    </row>
    <row r="12" spans="1:3" x14ac:dyDescent="0.3">
      <c r="A12" s="9" t="s">
        <v>21</v>
      </c>
    </row>
  </sheetData>
  <sheetProtection algorithmName="SHA-512" hashValue="8TCElE5vc+fEPoQnDXPL+aelXxwPgYNKwWHAuJ1D8fnPYdae4GrmMbdDwQyqCHVMmAnTCyOZ0KpQqC11ELvRyw==" saltValue="nCg1l6aLJEnmJHyph4yV3w==" spinCount="100000" sheet="1" objects="1" scenarios="1"/>
  <dataValidations count="1">
    <dataValidation type="list" allowBlank="1" showInputMessage="1" showErrorMessage="1" sqref="C4:C6" xr:uid="{4FD99186-D597-42A1-9BDC-48E8F1F9F507}">
      <formula1>"Yes,No"</formula1>
    </dataValidation>
  </dataValidation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8B745-E146-4666-9E9B-11C8436BF59E}">
  <dimension ref="A1:B18"/>
  <sheetViews>
    <sheetView workbookViewId="0">
      <selection activeCell="B11" sqref="B11"/>
    </sheetView>
  </sheetViews>
  <sheetFormatPr defaultColWidth="19.33203125" defaultRowHeight="14.4" x14ac:dyDescent="0.3"/>
  <cols>
    <col min="1" max="1" width="26.33203125" style="2" customWidth="1"/>
    <col min="2" max="2" width="14.88671875" style="1" customWidth="1"/>
    <col min="3" max="3" width="6.33203125" customWidth="1"/>
  </cols>
  <sheetData>
    <row r="1" spans="1:2" x14ac:dyDescent="0.3">
      <c r="A1" s="2" t="s">
        <v>22</v>
      </c>
      <c r="B1" s="1">
        <f>IF(Entry!C2 &lt; (Entry!C7 + Entry!C8), Entry!C2, "")</f>
        <v>0</v>
      </c>
    </row>
    <row r="2" spans="1:2" x14ac:dyDescent="0.3">
      <c r="A2" s="2" t="s">
        <v>23</v>
      </c>
      <c r="B2" s="1">
        <f>(Entry!C7 + Entry!C8)*0.72</f>
        <v>15.912000000000001</v>
      </c>
    </row>
    <row r="3" spans="1:2" x14ac:dyDescent="0.3">
      <c r="A3" s="2" t="s">
        <v>24</v>
      </c>
      <c r="B3" s="1">
        <f>IF(Entry!C3 &lt; (Entry!C7 + Entry!C8), Entry!C3 * 0.72, B2)</f>
        <v>0</v>
      </c>
    </row>
    <row r="4" spans="1:2" x14ac:dyDescent="0.3">
      <c r="A4" s="2" t="s">
        <v>25</v>
      </c>
      <c r="B4" s="1">
        <f>IF(Entry!C4="No", "", (Entry!C7 + Entry!C8)*0.32)</f>
        <v>7.072000000000001</v>
      </c>
    </row>
    <row r="5" spans="1:2" x14ac:dyDescent="0.3">
      <c r="A5" s="2" t="s">
        <v>26</v>
      </c>
      <c r="B5" s="1">
        <f>IF(Entry!C4="No", "", Entry!C3*0.32)</f>
        <v>0</v>
      </c>
    </row>
    <row r="6" spans="1:2" x14ac:dyDescent="0.3">
      <c r="A6" s="2" t="s">
        <v>27</v>
      </c>
      <c r="B6" s="1" t="str">
        <f>IF(Entry!C5="No", "", (Entry!C7 + Entry!C8)*0.4)</f>
        <v/>
      </c>
    </row>
    <row r="7" spans="1:2" x14ac:dyDescent="0.3">
      <c r="A7" s="2" t="s">
        <v>28</v>
      </c>
      <c r="B7" s="1" t="str">
        <f>IF(Entry!C5="No", "", Entry!C3*0.4)</f>
        <v/>
      </c>
    </row>
    <row r="8" spans="1:2" x14ac:dyDescent="0.3">
      <c r="A8" s="2" t="s">
        <v>29</v>
      </c>
      <c r="B8" s="1" t="str">
        <f>IF(AND(Entry!C4="Yes", Entry!C5="Yes"), 0, "")</f>
        <v/>
      </c>
    </row>
    <row r="9" spans="1:2" x14ac:dyDescent="0.3">
      <c r="A9" s="2" t="s">
        <v>30</v>
      </c>
      <c r="B9" s="1" t="str">
        <f>IF(Entry!C6="Yes", "", (Entry!C7 + Entry!C8)*0.4)</f>
        <v/>
      </c>
    </row>
    <row r="10" spans="1:2" x14ac:dyDescent="0.3">
      <c r="A10" s="2" t="s">
        <v>31</v>
      </c>
      <c r="B10" s="1" t="str">
        <f>IF(Entry!C6="Yes", "", Entry!C3*0.4)</f>
        <v/>
      </c>
    </row>
    <row r="11" spans="1:2" x14ac:dyDescent="0.3">
      <c r="A11" s="2" t="s">
        <v>32</v>
      </c>
      <c r="B11" s="1" t="str">
        <f>IF(AND(Entry!C6="No", Entry!C4="Yes"), 0, "")</f>
        <v/>
      </c>
    </row>
    <row r="12" spans="1:2" x14ac:dyDescent="0.3">
      <c r="A12" s="2" t="s">
        <v>33</v>
      </c>
      <c r="B12" s="1">
        <f>IF(Entry!C3 &lt; Entry!C9, 0, "")</f>
        <v>0</v>
      </c>
    </row>
    <row r="13" spans="1:2" x14ac:dyDescent="0.3">
      <c r="A13" s="2" t="s">
        <v>34</v>
      </c>
      <c r="B13" s="1">
        <f>_xlfn.MINIFS(B1:B12, B1:B12, "&lt;&gt;")</f>
        <v>0</v>
      </c>
    </row>
    <row r="16" spans="1:2" x14ac:dyDescent="0.3">
      <c r="A16" s="2" t="s">
        <v>35</v>
      </c>
      <c r="B16" s="1">
        <f>Entry!C3</f>
        <v>0</v>
      </c>
    </row>
    <row r="17" spans="1:2" x14ac:dyDescent="0.3">
      <c r="A17" s="2" t="s">
        <v>36</v>
      </c>
      <c r="B17" s="1">
        <f>Entry!C9</f>
        <v>30</v>
      </c>
    </row>
    <row r="18" spans="1:2" x14ac:dyDescent="0.3">
      <c r="A18" s="2" t="s">
        <v>37</v>
      </c>
      <c r="B18" s="1">
        <f>B16-B17</f>
        <v>-30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Entry</vt:lpstr>
      <vt:lpstr>Calculations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Melusky, Ronald</dc:creator>
  <cp:keywords/>
  <dc:description/>
  <cp:lastModifiedBy>Wilson, Katie-Marie</cp:lastModifiedBy>
  <cp:revision/>
  <dcterms:created xsi:type="dcterms:W3CDTF">2025-04-28T12:15:44Z</dcterms:created>
  <dcterms:modified xsi:type="dcterms:W3CDTF">2025-05-13T15:25:40Z</dcterms:modified>
  <cp:category/>
  <cp:contentStatus/>
</cp:coreProperties>
</file>