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pagov-my.sharepoint.com/personal/pambell_pa_gov/Documents/Documents/"/>
    </mc:Choice>
  </mc:AlternateContent>
  <xr:revisionPtr revIDLastSave="0" documentId="8_{189254A7-EFF8-427B-AFAA-7E6251BC0C55}" xr6:coauthVersionLast="47" xr6:coauthVersionMax="47" xr10:uidLastSave="{00000000-0000-0000-0000-000000000000}"/>
  <bookViews>
    <workbookView xWindow="-28920" yWindow="-120" windowWidth="29040" windowHeight="15840" tabRatio="832" xr2:uid="{00000000-000D-0000-FFFF-FFFF00000000}"/>
  </bookViews>
  <sheets>
    <sheet name="Instructions" sheetId="11" r:id="rId1"/>
    <sheet name="VFEA PDS SSP Services  " sheetId="17" r:id="rId2"/>
    <sheet name="VFEA PDS Services" sheetId="13" r:id="rId3"/>
    <sheet name="VFEA PDS Day Respite Services " sheetId="14" r:id="rId4"/>
    <sheet name="Respite Ineligible Services" sheetId="15" state="hidden" r:id="rId5"/>
    <sheet name="Lookup" sheetId="10" r:id="rId6"/>
  </sheets>
  <definedNames>
    <definedName name="Hours">Lookup!$G$16:$G$48</definedName>
    <definedName name="_xlnm.Print_Area" localSheetId="0">Instructions!$A$1:$N$28</definedName>
    <definedName name="_xlnm.Print_Titles" localSheetId="4">'Respite Ineligible Services'!$3:$8</definedName>
    <definedName name="_xlnm.Print_Titles" localSheetId="3">'VFEA PDS Day Respite Services '!$3:$9</definedName>
    <definedName name="_xlnm.Print_Titles" localSheetId="2">'VFEA PDS Services'!$3:$9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4" l="1"/>
  <c r="E18" i="14" s="1"/>
  <c r="H18" i="14" s="1"/>
  <c r="L108" i="13"/>
  <c r="L109" i="13"/>
  <c r="L110" i="13"/>
  <c r="L111" i="13"/>
  <c r="L112" i="13"/>
  <c r="L113" i="13"/>
  <c r="L114" i="13"/>
  <c r="L115" i="13"/>
  <c r="L116" i="13"/>
  <c r="L107" i="13"/>
  <c r="D108" i="13"/>
  <c r="D109" i="13"/>
  <c r="D110" i="13"/>
  <c r="D111" i="13"/>
  <c r="D112" i="13"/>
  <c r="D113" i="13"/>
  <c r="D114" i="13"/>
  <c r="D115" i="13"/>
  <c r="D116" i="13"/>
  <c r="D107" i="13"/>
  <c r="D87" i="13"/>
  <c r="D88" i="13"/>
  <c r="D89" i="13"/>
  <c r="D90" i="13"/>
  <c r="D91" i="13"/>
  <c r="D92" i="13"/>
  <c r="D93" i="13"/>
  <c r="D94" i="13"/>
  <c r="D95" i="13"/>
  <c r="D86" i="13"/>
  <c r="L87" i="13"/>
  <c r="L88" i="13"/>
  <c r="L89" i="13"/>
  <c r="L90" i="13"/>
  <c r="L91" i="13"/>
  <c r="L92" i="13"/>
  <c r="L93" i="13"/>
  <c r="L94" i="13"/>
  <c r="L95" i="13"/>
  <c r="L86" i="13"/>
  <c r="L65" i="13"/>
  <c r="L66" i="13"/>
  <c r="L67" i="13"/>
  <c r="L68" i="13"/>
  <c r="L69" i="13"/>
  <c r="L70" i="13"/>
  <c r="L71" i="13"/>
  <c r="L72" i="13"/>
  <c r="L73" i="13"/>
  <c r="L64" i="13"/>
  <c r="D65" i="13"/>
  <c r="D66" i="13"/>
  <c r="D67" i="13"/>
  <c r="D68" i="13"/>
  <c r="D69" i="13"/>
  <c r="D70" i="13"/>
  <c r="D71" i="13"/>
  <c r="D72" i="13"/>
  <c r="D73" i="13"/>
  <c r="D64" i="13"/>
  <c r="D44" i="13"/>
  <c r="D45" i="13"/>
  <c r="D46" i="13"/>
  <c r="D47" i="13"/>
  <c r="D48" i="13"/>
  <c r="D49" i="13"/>
  <c r="D50" i="13"/>
  <c r="D51" i="13"/>
  <c r="D52" i="13"/>
  <c r="D43" i="13"/>
  <c r="L44" i="13"/>
  <c r="L45" i="13"/>
  <c r="L46" i="13"/>
  <c r="L47" i="13"/>
  <c r="L48" i="13"/>
  <c r="L49" i="13"/>
  <c r="L50" i="13"/>
  <c r="L51" i="13"/>
  <c r="L52" i="13"/>
  <c r="L43" i="13"/>
  <c r="L23" i="13"/>
  <c r="L24" i="13"/>
  <c r="L25" i="13"/>
  <c r="L26" i="13"/>
  <c r="L27" i="13"/>
  <c r="L28" i="13"/>
  <c r="L29" i="13"/>
  <c r="L30" i="13"/>
  <c r="L31" i="13"/>
  <c r="L22" i="13"/>
  <c r="D23" i="13"/>
  <c r="D24" i="13"/>
  <c r="D25" i="13"/>
  <c r="D26" i="13"/>
  <c r="D27" i="13"/>
  <c r="D28" i="13"/>
  <c r="D29" i="13"/>
  <c r="D30" i="13"/>
  <c r="D31" i="13"/>
  <c r="D22" i="13"/>
  <c r="D4" i="14"/>
  <c r="D3" i="14"/>
  <c r="A2" i="10"/>
  <c r="L74" i="13"/>
  <c r="L75" i="13"/>
  <c r="D35" i="10"/>
  <c r="B19" i="15" s="1"/>
  <c r="D19" i="15" s="1"/>
  <c r="C35" i="10"/>
  <c r="G14" i="15" s="1"/>
  <c r="L4" i="14"/>
  <c r="L3" i="14"/>
  <c r="D5" i="14"/>
  <c r="C5" i="15"/>
  <c r="C4" i="15"/>
  <c r="C3" i="15"/>
  <c r="H4" i="15"/>
  <c r="H3" i="15"/>
  <c r="A36" i="10"/>
  <c r="A37" i="10" s="1"/>
  <c r="A38" i="10" s="1"/>
  <c r="A39" i="10" s="1"/>
  <c r="D1" i="10"/>
  <c r="D32" i="13"/>
  <c r="D33" i="13"/>
  <c r="L32" i="13"/>
  <c r="L33" i="13"/>
  <c r="D53" i="13"/>
  <c r="D54" i="13"/>
  <c r="L53" i="13"/>
  <c r="L54" i="13"/>
  <c r="D74" i="13"/>
  <c r="D75" i="13"/>
  <c r="D96" i="13"/>
  <c r="D97" i="13"/>
  <c r="L96" i="13"/>
  <c r="L97" i="13"/>
  <c r="D117" i="13"/>
  <c r="D118" i="13"/>
  <c r="L117" i="13"/>
  <c r="L118" i="13"/>
  <c r="A22" i="10"/>
  <c r="O30" i="14"/>
  <c r="A42" i="10"/>
  <c r="A43" i="10" s="1"/>
  <c r="E28" i="14"/>
  <c r="H28" i="14" s="1"/>
  <c r="E29" i="14"/>
  <c r="H29" i="14" s="1"/>
  <c r="M28" i="14"/>
  <c r="P28" i="14" s="1"/>
  <c r="M29" i="14"/>
  <c r="P29" i="14" s="1"/>
  <c r="C1" i="10"/>
  <c r="G17" i="10"/>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D21" i="10"/>
  <c r="L15" i="14" s="1"/>
  <c r="C21" i="10"/>
  <c r="I1" i="10"/>
  <c r="J1" i="10" s="1"/>
  <c r="K1" i="10" s="1"/>
  <c r="L1" i="10" s="1"/>
  <c r="M1" i="10" s="1"/>
  <c r="N1" i="10" s="1"/>
  <c r="O1" i="10" s="1"/>
  <c r="P1" i="10" s="1"/>
  <c r="Q1" i="10" s="1"/>
  <c r="R1" i="10" s="1"/>
  <c r="S1" i="10" s="1"/>
  <c r="B17" i="15"/>
  <c r="D17" i="15" s="1"/>
  <c r="B21" i="15"/>
  <c r="D21" i="15" s="1"/>
  <c r="B23" i="15"/>
  <c r="D23" i="15" s="1"/>
  <c r="B25" i="15"/>
  <c r="D25" i="15" s="1"/>
  <c r="B27" i="15"/>
  <c r="D27" i="15" s="1"/>
  <c r="G17" i="15"/>
  <c r="I17" i="15" s="1"/>
  <c r="G19" i="15"/>
  <c r="I19" i="15" s="1"/>
  <c r="G21" i="15"/>
  <c r="I21" i="15" s="1"/>
  <c r="G25" i="15"/>
  <c r="I25" i="15" s="1"/>
  <c r="G27" i="15"/>
  <c r="I27" i="15" s="1"/>
  <c r="E26" i="14"/>
  <c r="H26" i="14" s="1"/>
  <c r="E24" i="14"/>
  <c r="H24" i="14" s="1"/>
  <c r="E22" i="14"/>
  <c r="H22" i="14" s="1"/>
  <c r="E20" i="14"/>
  <c r="H20" i="14" s="1"/>
  <c r="M18" i="14"/>
  <c r="P18" i="14" s="1"/>
  <c r="M26" i="14"/>
  <c r="P26" i="14" s="1"/>
  <c r="M24" i="14"/>
  <c r="P24" i="14" s="1"/>
  <c r="M22" i="14"/>
  <c r="P22" i="14" s="1"/>
  <c r="M20" i="14"/>
  <c r="P20" i="14" s="1"/>
  <c r="M23" i="14"/>
  <c r="P23" i="14" s="1"/>
  <c r="E25" i="14"/>
  <c r="H25" i="14" s="1"/>
  <c r="E21" i="14"/>
  <c r="H21" i="14" s="1"/>
  <c r="E19" i="14"/>
  <c r="H19" i="14" s="1"/>
  <c r="M25" i="14"/>
  <c r="P25" i="14" s="1"/>
  <c r="M21" i="14"/>
  <c r="P21" i="14" s="1"/>
  <c r="E27" i="14"/>
  <c r="H27" i="14" s="1"/>
  <c r="M27" i="14"/>
  <c r="P27" i="14" s="1"/>
  <c r="E23" i="14"/>
  <c r="H23" i="14" s="1"/>
  <c r="M19" i="14"/>
  <c r="P19" i="14" s="1"/>
  <c r="B14" i="15" l="1"/>
  <c r="A3" i="10"/>
  <c r="A23" i="10"/>
  <c r="H30" i="14"/>
  <c r="G23" i="15"/>
  <c r="I23" i="15" s="1"/>
  <c r="P30" i="14"/>
  <c r="G28" i="15"/>
  <c r="I28" i="15" s="1"/>
  <c r="B18" i="15"/>
  <c r="D18" i="15" s="1"/>
  <c r="B20" i="15"/>
  <c r="D20" i="15" s="1"/>
  <c r="B22" i="15"/>
  <c r="D22" i="15" s="1"/>
  <c r="B24" i="15"/>
  <c r="D24" i="15" s="1"/>
  <c r="B26" i="15"/>
  <c r="D26" i="15" s="1"/>
  <c r="B28" i="15"/>
  <c r="D28" i="15" s="1"/>
  <c r="G18" i="15"/>
  <c r="I18" i="15" s="1"/>
  <c r="G20" i="15"/>
  <c r="I20" i="15" s="1"/>
  <c r="G22" i="15"/>
  <c r="I22" i="15" s="1"/>
  <c r="G24" i="15"/>
  <c r="I24" i="15" s="1"/>
  <c r="G26" i="15"/>
  <c r="I26" i="15" s="1"/>
  <c r="L14" i="14"/>
  <c r="C39" i="13" l="1"/>
  <c r="A24" i="10"/>
  <c r="A4" i="10"/>
  <c r="F34" i="13"/>
  <c r="G32" i="14"/>
  <c r="D29" i="15"/>
  <c r="I29" i="15"/>
  <c r="N76" i="13" l="1"/>
  <c r="C18" i="13"/>
  <c r="F76" i="13"/>
  <c r="C19" i="13"/>
  <c r="F98" i="13"/>
  <c r="C40" i="13"/>
  <c r="D31" i="15"/>
  <c r="F55" i="13"/>
  <c r="N98" i="13"/>
  <c r="A5" i="10"/>
  <c r="A25" i="10"/>
  <c r="D14" i="14" s="1"/>
  <c r="D15" i="14" l="1"/>
  <c r="E44" i="13"/>
  <c r="G44" i="13" s="1"/>
  <c r="E45" i="13"/>
  <c r="G45" i="13" s="1"/>
  <c r="E46" i="13"/>
  <c r="G46" i="13" s="1"/>
  <c r="E51" i="13"/>
  <c r="G51" i="13" s="1"/>
  <c r="E49" i="13"/>
  <c r="G49" i="13" s="1"/>
  <c r="E50" i="13"/>
  <c r="G50" i="13" s="1"/>
  <c r="E52" i="13"/>
  <c r="G52" i="13" s="1"/>
  <c r="E47" i="13"/>
  <c r="G47" i="13" s="1"/>
  <c r="E53" i="13"/>
  <c r="G53" i="13" s="1"/>
  <c r="E43" i="13"/>
  <c r="G43" i="13" s="1"/>
  <c r="E54" i="13"/>
  <c r="G54" i="13" s="1"/>
  <c r="E48" i="13"/>
  <c r="G48" i="13" s="1"/>
  <c r="G30" i="14"/>
  <c r="E32" i="13"/>
  <c r="G32" i="13" s="1"/>
  <c r="E30" i="13"/>
  <c r="G30" i="13" s="1"/>
  <c r="E33" i="13"/>
  <c r="G33" i="13" s="1"/>
  <c r="E28" i="13"/>
  <c r="G28" i="13" s="1"/>
  <c r="E24" i="13"/>
  <c r="G24" i="13" s="1"/>
  <c r="E22" i="13"/>
  <c r="G22" i="13" s="1"/>
  <c r="E26" i="13"/>
  <c r="G26" i="13" s="1"/>
  <c r="E25" i="13"/>
  <c r="G25" i="13" s="1"/>
  <c r="E27" i="13"/>
  <c r="G27" i="13" s="1"/>
  <c r="E23" i="13"/>
  <c r="G23" i="13" s="1"/>
  <c r="E29" i="13"/>
  <c r="G29" i="13" s="1"/>
  <c r="E31" i="13"/>
  <c r="G31" i="13" s="1"/>
  <c r="A6" i="10"/>
  <c r="G55" i="13" l="1"/>
  <c r="G34" i="13"/>
  <c r="A7" i="10"/>
  <c r="K61" i="13" l="1"/>
  <c r="K19" i="13"/>
  <c r="K18" i="13"/>
  <c r="K60" i="13"/>
  <c r="A8" i="10"/>
  <c r="A9" i="10" l="1"/>
  <c r="M31" i="13" l="1"/>
  <c r="O31" i="13" s="1"/>
  <c r="M73" i="13"/>
  <c r="O73" i="13" s="1"/>
  <c r="M70" i="13"/>
  <c r="O70" i="13" s="1"/>
  <c r="M23" i="13"/>
  <c r="O23" i="13" s="1"/>
  <c r="M66" i="13"/>
  <c r="O66" i="13" s="1"/>
  <c r="M24" i="13"/>
  <c r="O24" i="13" s="1"/>
  <c r="M67" i="13"/>
  <c r="O67" i="13" s="1"/>
  <c r="M74" i="13"/>
  <c r="O74" i="13" s="1"/>
  <c r="M65" i="13"/>
  <c r="O65" i="13" s="1"/>
  <c r="M72" i="13"/>
  <c r="O72" i="13" s="1"/>
  <c r="M71" i="13"/>
  <c r="O71" i="13" s="1"/>
  <c r="M33" i="13"/>
  <c r="O33" i="13" s="1"/>
  <c r="M26" i="13"/>
  <c r="O26" i="13" s="1"/>
  <c r="M27" i="13"/>
  <c r="O27" i="13" s="1"/>
  <c r="M68" i="13"/>
  <c r="O68" i="13" s="1"/>
  <c r="M22" i="13"/>
  <c r="O22" i="13" s="1"/>
  <c r="M64" i="13"/>
  <c r="O64" i="13" s="1"/>
  <c r="M29" i="13"/>
  <c r="O29" i="13" s="1"/>
  <c r="M75" i="13"/>
  <c r="O75" i="13" s="1"/>
  <c r="M30" i="13"/>
  <c r="O30" i="13" s="1"/>
  <c r="M32" i="13"/>
  <c r="O32" i="13" s="1"/>
  <c r="M69" i="13"/>
  <c r="O69" i="13" s="1"/>
  <c r="M28" i="13"/>
  <c r="O28" i="13" s="1"/>
  <c r="M25" i="13"/>
  <c r="O25" i="13" s="1"/>
  <c r="A10" i="10"/>
  <c r="A11" i="10" s="1"/>
  <c r="A12" i="10" s="1"/>
  <c r="A13" i="10" s="1"/>
  <c r="A14" i="10" s="1"/>
  <c r="A15" i="10" s="1"/>
  <c r="N34" i="13" l="1"/>
  <c r="A16" i="10"/>
  <c r="N55" i="13"/>
  <c r="O34" i="13"/>
  <c r="O76" i="13"/>
  <c r="C83" i="13" l="1"/>
  <c r="K39" i="13"/>
  <c r="C103" i="13"/>
  <c r="C60" i="13"/>
  <c r="K103" i="13"/>
  <c r="K104" i="13"/>
  <c r="K40" i="13"/>
  <c r="C104" i="13"/>
  <c r="C82" i="13"/>
  <c r="K82" i="13"/>
  <c r="K83" i="13"/>
  <c r="N119" i="13"/>
  <c r="C61" i="13"/>
  <c r="F119" i="13"/>
  <c r="E110" i="13" l="1"/>
  <c r="G110" i="13" s="1"/>
  <c r="E108" i="13"/>
  <c r="G108" i="13" s="1"/>
  <c r="E115" i="13"/>
  <c r="G115" i="13" s="1"/>
  <c r="E117" i="13"/>
  <c r="G117" i="13" s="1"/>
  <c r="E114" i="13"/>
  <c r="G114" i="13" s="1"/>
  <c r="E116" i="13"/>
  <c r="G116" i="13" s="1"/>
  <c r="E118" i="13"/>
  <c r="G118" i="13" s="1"/>
  <c r="E111" i="13"/>
  <c r="G111" i="13" s="1"/>
  <c r="E107" i="13"/>
  <c r="G107" i="13" s="1"/>
  <c r="E112" i="13"/>
  <c r="G112" i="13" s="1"/>
  <c r="E113" i="13"/>
  <c r="G113" i="13" s="1"/>
  <c r="E109" i="13"/>
  <c r="G109" i="13" s="1"/>
  <c r="M107" i="13"/>
  <c r="O107" i="13" s="1"/>
  <c r="M113" i="13"/>
  <c r="O113" i="13" s="1"/>
  <c r="M116" i="13"/>
  <c r="O116" i="13" s="1"/>
  <c r="M118" i="13"/>
  <c r="O118" i="13" s="1"/>
  <c r="M109" i="13"/>
  <c r="O109" i="13" s="1"/>
  <c r="M117" i="13"/>
  <c r="O117" i="13" s="1"/>
  <c r="M115" i="13"/>
  <c r="O115" i="13" s="1"/>
  <c r="M111" i="13"/>
  <c r="O111" i="13" s="1"/>
  <c r="M112" i="13"/>
  <c r="O112" i="13" s="1"/>
  <c r="M114" i="13"/>
  <c r="O114" i="13" s="1"/>
  <c r="M108" i="13"/>
  <c r="O108" i="13" s="1"/>
  <c r="M110" i="13"/>
  <c r="O110" i="13" s="1"/>
  <c r="E73" i="13"/>
  <c r="G73" i="13" s="1"/>
  <c r="E67" i="13"/>
  <c r="G67" i="13" s="1"/>
  <c r="E74" i="13"/>
  <c r="G74" i="13" s="1"/>
  <c r="E70" i="13"/>
  <c r="G70" i="13" s="1"/>
  <c r="E71" i="13"/>
  <c r="G71" i="13" s="1"/>
  <c r="E68" i="13"/>
  <c r="G68" i="13" s="1"/>
  <c r="E72" i="13"/>
  <c r="G72" i="13" s="1"/>
  <c r="E64" i="13"/>
  <c r="G64" i="13" s="1"/>
  <c r="G76" i="13" s="1"/>
  <c r="E66" i="13"/>
  <c r="G66" i="13" s="1"/>
  <c r="E65" i="13"/>
  <c r="G65" i="13" s="1"/>
  <c r="E69" i="13"/>
  <c r="G69" i="13" s="1"/>
  <c r="E75" i="13"/>
  <c r="G75" i="13" s="1"/>
  <c r="M53" i="13"/>
  <c r="O53" i="13" s="1"/>
  <c r="M50" i="13"/>
  <c r="O50" i="13" s="1"/>
  <c r="M48" i="13"/>
  <c r="O48" i="13" s="1"/>
  <c r="M45" i="13"/>
  <c r="O45" i="13" s="1"/>
  <c r="M51" i="13"/>
  <c r="O51" i="13" s="1"/>
  <c r="M44" i="13"/>
  <c r="O44" i="13" s="1"/>
  <c r="M47" i="13"/>
  <c r="O47" i="13" s="1"/>
  <c r="M43" i="13"/>
  <c r="O43" i="13" s="1"/>
  <c r="M49" i="13"/>
  <c r="O49" i="13" s="1"/>
  <c r="M46" i="13"/>
  <c r="O46" i="13" s="1"/>
  <c r="M52" i="13"/>
  <c r="O52" i="13" s="1"/>
  <c r="M54" i="13"/>
  <c r="O54" i="13" s="1"/>
  <c r="M97" i="13"/>
  <c r="O97" i="13" s="1"/>
  <c r="M93" i="13"/>
  <c r="O93" i="13" s="1"/>
  <c r="M88" i="13"/>
  <c r="O88" i="13" s="1"/>
  <c r="M91" i="13"/>
  <c r="O91" i="13" s="1"/>
  <c r="M94" i="13"/>
  <c r="O94" i="13" s="1"/>
  <c r="M90" i="13"/>
  <c r="O90" i="13" s="1"/>
  <c r="M96" i="13"/>
  <c r="O96" i="13" s="1"/>
  <c r="M89" i="13"/>
  <c r="O89" i="13" s="1"/>
  <c r="M87" i="13"/>
  <c r="O87" i="13" s="1"/>
  <c r="M86" i="13"/>
  <c r="O86" i="13" s="1"/>
  <c r="M92" i="13"/>
  <c r="O92" i="13" s="1"/>
  <c r="M95" i="13"/>
  <c r="O95" i="13" s="1"/>
  <c r="E86" i="13"/>
  <c r="G86" i="13" s="1"/>
  <c r="E94" i="13"/>
  <c r="G94" i="13" s="1"/>
  <c r="E93" i="13"/>
  <c r="G93" i="13" s="1"/>
  <c r="E90" i="13"/>
  <c r="G90" i="13" s="1"/>
  <c r="E87" i="13"/>
  <c r="G87" i="13" s="1"/>
  <c r="E95" i="13"/>
  <c r="G95" i="13" s="1"/>
  <c r="E88" i="13"/>
  <c r="G88" i="13" s="1"/>
  <c r="E89" i="13"/>
  <c r="G89" i="13" s="1"/>
  <c r="E92" i="13"/>
  <c r="G92" i="13" s="1"/>
  <c r="E97" i="13"/>
  <c r="G97" i="13" s="1"/>
  <c r="E96" i="13"/>
  <c r="G96" i="13" s="1"/>
  <c r="E91" i="13"/>
  <c r="G91" i="13" s="1"/>
  <c r="G98" i="13" l="1"/>
  <c r="O119" i="13"/>
  <c r="O55" i="13"/>
  <c r="O98" i="13"/>
  <c r="G119" i="13"/>
  <c r="F121" i="13" l="1"/>
</calcChain>
</file>

<file path=xl/sharedStrings.xml><?xml version="1.0" encoding="utf-8"?>
<sst xmlns="http://schemas.openxmlformats.org/spreadsheetml/2006/main" count="520" uniqueCount="191">
  <si>
    <t>Vendor Fiscal/Employer Agent (VF/EA) Calculation Tool for Participant Directed Services</t>
  </si>
  <si>
    <t>Overview of Tool</t>
  </si>
  <si>
    <r>
      <t xml:space="preserve">ODP has created this tool to facilitate the development of ISP </t>
    </r>
    <r>
      <rPr>
        <sz val="10"/>
        <color theme="1"/>
        <rFont val="Arial"/>
        <family val="2"/>
      </rPr>
      <t>service authorizations fo</t>
    </r>
    <r>
      <rPr>
        <sz val="10"/>
        <rFont val="Arial"/>
        <family val="2"/>
      </rPr>
      <t>r individuals accessing Participant Directed Services (PDS) through the Vendor Fiscal/Employer Agent (VF/EA) model. The tool can only be used for VF/EA services delivered by a Support Service</t>
    </r>
    <r>
      <rPr>
        <b/>
        <sz val="10"/>
        <rFont val="Arial"/>
        <family val="2"/>
      </rPr>
      <t xml:space="preserve"> </t>
    </r>
    <r>
      <rPr>
        <sz val="10"/>
        <rFont val="Arial"/>
        <family val="2"/>
      </rPr>
      <t xml:space="preserve">Professional (SSP). To view a complete list of the PDS </t>
    </r>
    <r>
      <rPr>
        <i/>
        <sz val="10"/>
        <rFont val="Arial"/>
        <family val="2"/>
      </rPr>
      <t>s</t>
    </r>
    <r>
      <rPr>
        <sz val="10"/>
        <rFont val="Arial"/>
        <family val="2"/>
      </rPr>
      <t>ervices and the corresponding procedure codes, please reference the “PDS SSP Services” tab. This tool will calculate the “Total Amount” and “Total Annual Units” which are then entered into the Service Details screens in the ISP.</t>
    </r>
  </si>
  <si>
    <r>
      <t>Users of the tool only need to complete the green-highlighted cells on the applicable service tabs (i.e., VF</t>
    </r>
    <r>
      <rPr>
        <b/>
        <sz val="10"/>
        <rFont val="Arial"/>
        <family val="2"/>
      </rPr>
      <t>/</t>
    </r>
    <r>
      <rPr>
        <sz val="10"/>
        <rFont val="Arial"/>
        <family val="2"/>
      </rPr>
      <t xml:space="preserve">EA PDS Services and Day Respite). The remainder of the tool has been automated to allow for ease of use. On each of the service tabs there are multiple sections of the tool that work exactly the same way. These sections allow the user to select various PDS services and calculate the associated units and cost. </t>
    </r>
  </si>
  <si>
    <t>Instructions for Using this Tool</t>
  </si>
  <si>
    <r>
      <t>1) First, using the "VF/EA PDS Services" tab, the user should enter the requested information (Individual's Name, State Fiscal Year,</t>
    </r>
    <r>
      <rPr>
        <sz val="10"/>
        <color theme="1"/>
        <rFont val="Arial"/>
        <family val="2"/>
      </rPr>
      <t xml:space="preserve"> and </t>
    </r>
    <r>
      <rPr>
        <sz val="10"/>
        <rFont val="Arial"/>
        <family val="2"/>
      </rPr>
      <t>the "date" the calculation tool is completed, MCI#, and SC Name) in Rows 3 to 5. This information will automatically populate on the top of the Day Respite.</t>
    </r>
  </si>
  <si>
    <r>
      <t xml:space="preserve">2) Row 7 of the 'VF/EA PDS Services" tab is designated for the State Unemployment Tax Act (SUTA) percentage.  The SUTA percentage may be different for each employer depending on their history as an employer. Please enter the SUTA percentage for the employer in box G7.  This percentage can be located by referencing the SUTA Spreedsheet that is distributed by </t>
    </r>
    <r>
      <rPr>
        <strike/>
        <sz val="10"/>
        <rFont val="Arial"/>
        <family val="2"/>
      </rPr>
      <t>from the</t>
    </r>
    <r>
      <rPr>
        <sz val="10"/>
        <rFont val="Arial"/>
        <family val="2"/>
      </rPr>
      <t xml:space="preserve"> VF/EA FMS organization to each AE.  This percentage will be added to the Standard Employer Taxes/Worker's Compensation percentage during calculation.   </t>
    </r>
  </si>
  <si>
    <t>3) Next, the user should enter the individual's first PDS service that is delivered by an SSP. To do this, the user should click on the "VF/EA PDS Services" tab and use the drop-down box in cell 11 to select one of the PDS procedure codes. Upon selection of the procedure code, the Service Name (cell C13) and the corresponding unit definition (cell C14) will automatically populate. The user should review the service name and unit definition to verify they have chosen the correct procedure code. If the user wants to select a Day Respite, the tab in the tool labeled Day Respite must be used.</t>
  </si>
  <si>
    <t>4) After selecting the service on the "VF/EA PDS Services" tab, the user will enter the "Hourly Wage plus Benefit Allowance" for the first SSP in cell B17. This amount should be equivalent to the hourly amount the employer (individual or surrogate) agreed to pay the SSP. If there are other SSPs who are also providing this service, their hourly wages should also be entered in column B.</t>
  </si>
  <si>
    <t xml:space="preserve">5) For each SSP, the user will use Column F to enter the number of units of the selected service that are in the individual's ISP. </t>
  </si>
  <si>
    <t xml:space="preserve">6) Column G of the tool will multiply the Rate Per Unit (Column E) by the Number of Units (Column F) to arrive at the Total Dollars. Similarly, Column O of the tool will multiply the Rate Per Unit (Column M) by the Number of Units (Column N) to arrive at the Total Dollars. </t>
  </si>
  <si>
    <t xml:space="preserve">7) The information calculated in this tool should be used to populate the Service Details page of the ISP. In the case of the first service in cell C11, the Units value in cell F29 should be entered into "Total Annual Units" and the Dollar value in cell G29 should be entered into "Total Amount" (without the dollar sign).  </t>
  </si>
  <si>
    <t>8) For each additional PDS service on the individual's ISP, the user should repeat this process in the remaining sections of this tab. The total budget associated with all services entered on this tab calculates in cell G118.</t>
  </si>
  <si>
    <r>
      <t xml:space="preserve">9) Please note that for Day Respite, the user needs to use the tab labeled "Day Respite Services." This tab works similarly to the "VF/EA PDS Services" tab. The only difference is that the user should utilize the drop down box in Column E to select the number of hours the SSP delivers Respite services. The number of hours selected from the drop down box will be used to calculate the Total Amount that needs to be entered into the ISP. </t>
    </r>
    <r>
      <rPr>
        <sz val="10"/>
        <rFont val="Arial"/>
      </rPr>
      <t xml:space="preserve">  </t>
    </r>
  </si>
  <si>
    <t>Updated  9/4/19</t>
  </si>
  <si>
    <t xml:space="preserve">Service </t>
  </si>
  <si>
    <t xml:space="preserve">Procedure Code </t>
  </si>
  <si>
    <t>Staffing Level</t>
  </si>
  <si>
    <t>Unit Definition</t>
  </si>
  <si>
    <t xml:space="preserve">Supports Broker </t>
  </si>
  <si>
    <t xml:space="preserve">W7096 </t>
  </si>
  <si>
    <t>1:1</t>
  </si>
  <si>
    <t>15 Minutes</t>
  </si>
  <si>
    <t xml:space="preserve">Companion Services </t>
  </si>
  <si>
    <t xml:space="preserve">W1726 </t>
  </si>
  <si>
    <t xml:space="preserve">Supported Employment - Career Assessment </t>
  </si>
  <si>
    <t xml:space="preserve">W7235 </t>
  </si>
  <si>
    <t xml:space="preserve">Supported Employment - Job Finding and Development </t>
  </si>
  <si>
    <t xml:space="preserve">H2023 </t>
  </si>
  <si>
    <t xml:space="preserve">Supported Employment - Job Coaching and Support </t>
  </si>
  <si>
    <t xml:space="preserve">W9794 </t>
  </si>
  <si>
    <t xml:space="preserve">In-Home and Community Supports </t>
  </si>
  <si>
    <t xml:space="preserve">W7060 </t>
  </si>
  <si>
    <t>In-Home and Community Supports</t>
  </si>
  <si>
    <t>W7068</t>
  </si>
  <si>
    <t>2:1</t>
  </si>
  <si>
    <t xml:space="preserve">In-Home and Community Supports - Enhanced </t>
  </si>
  <si>
    <t xml:space="preserve">W7061 </t>
  </si>
  <si>
    <t xml:space="preserve">1:1 (enhanced) </t>
  </si>
  <si>
    <t>In-Home and Community Supports - Enhanced</t>
  </si>
  <si>
    <t>W7069</t>
  </si>
  <si>
    <t xml:space="preserve">2:1 (enhanced) </t>
  </si>
  <si>
    <t xml:space="preserve">In-Home Respite and Unlicensed Out-of-Home Respite Services </t>
  </si>
  <si>
    <t xml:space="preserve">W9862 </t>
  </si>
  <si>
    <t>In-Home Respite and Unlicensed Out-of-Home Respite Services</t>
  </si>
  <si>
    <t xml:space="preserve">W9864 </t>
  </si>
  <si>
    <t xml:space="preserve">W9798 </t>
  </si>
  <si>
    <t>Day</t>
  </si>
  <si>
    <t>**</t>
  </si>
  <si>
    <t xml:space="preserve">W9800 </t>
  </si>
  <si>
    <t xml:space="preserve">In-Home Respite and Unlicensed Out-of-Home Respite Services - Enhanced </t>
  </si>
  <si>
    <t xml:space="preserve">W9863 </t>
  </si>
  <si>
    <t xml:space="preserve">W8095 </t>
  </si>
  <si>
    <t xml:space="preserve">W9799 </t>
  </si>
  <si>
    <t xml:space="preserve">W9801 </t>
  </si>
  <si>
    <t>Homemaker</t>
  </si>
  <si>
    <t xml:space="preserve">W7283 </t>
  </si>
  <si>
    <t>Hour</t>
  </si>
  <si>
    <t xml:space="preserve">Chore </t>
  </si>
  <si>
    <t>W7282</t>
  </si>
  <si>
    <t>All services, except Day respite service, are listed in the drop down list in the tab labled "VF/EA PDS Sevice"</t>
  </si>
  <si>
    <r>
      <rPr>
        <b/>
        <sz val="10"/>
        <rFont val="Arial"/>
        <family val="2"/>
      </rPr>
      <t>*</t>
    </r>
    <r>
      <rPr>
        <sz val="10"/>
        <rFont val="Arial"/>
        <family val="2"/>
      </rPr>
      <t>* Day Respite Services are listed in the drop down list in the tab labled "Day Respite Services"</t>
    </r>
  </si>
  <si>
    <t xml:space="preserve">VF/EA PDS Services  Off-line Calculation Tool </t>
  </si>
  <si>
    <t>Individual Name:</t>
  </si>
  <si>
    <t>MCI# (9 digits):</t>
  </si>
  <si>
    <t>State Fiscal Year:</t>
  </si>
  <si>
    <t>SC Name:</t>
  </si>
  <si>
    <t>Update Date: (MM/DD/YYYY):</t>
  </si>
  <si>
    <t>State Unemployment Tax Act (SUTA) Percentage:</t>
  </si>
  <si>
    <t xml:space="preserve">NOTE: This tab can be used for the following services: Companion, In Home and Community Support, Supports Broker, Unlicensed In-Home Respite (15 minutes), Unlicensed Out-of-Home Respite (15 minutes), and Homemaker/Chore. </t>
  </si>
  <si>
    <t>* Reflects Employer Taxes/Worker's Compensation (excluding State Unemployment Tax Act) rate effective 1/1/2011.  Suggestion to change date or remove sentence</t>
  </si>
  <si>
    <r>
      <t>** For services with a 2:1 staffing ratio (i.e., 2 workers to 1 participant), the Total Units formula in red is based on that fact that 1 unit represents each worker delivering 1 unit of service. For example, if SSP 1 and SSP 2 each deliver 1 hour of 15 Minute Respite - Level 4 to a participant under the 2:1 staffing ratio (W9864</t>
    </r>
    <r>
      <rPr>
        <i/>
        <u/>
        <sz val="10"/>
        <rFont val="Arial"/>
        <family val="2"/>
      </rPr>
      <t>) double check if this accurately reflect the example we want to shar</t>
    </r>
    <r>
      <rPr>
        <sz val="10"/>
        <rFont val="Arial"/>
        <family val="2"/>
      </rPr>
      <t>e, 4 units would be entered for SSP 1 and 4 units would be entered for SSP 2. Since the unit definition is based on 2 staff, the Total Units in red would calculate to also be 4 units.</t>
    </r>
  </si>
  <si>
    <t xml:space="preserve">Procedure Code: </t>
  </si>
  <si>
    <t>Service Name:</t>
  </si>
  <si>
    <t>Unit Definition:</t>
  </si>
  <si>
    <t>Hourly Wage plus Benefit Allowance</t>
  </si>
  <si>
    <t>Standard Employer Taxes/Worker's Compensation*</t>
  </si>
  <si>
    <t>Total Rate Per Hour</t>
  </si>
  <si>
    <t>Total Rate Per Unit</t>
  </si>
  <si>
    <t>Number of Units**</t>
  </si>
  <si>
    <t>Total</t>
  </si>
  <si>
    <t>SSP 1</t>
  </si>
  <si>
    <t>SSP 2</t>
  </si>
  <si>
    <t>SSP 3</t>
  </si>
  <si>
    <t>SSP 4</t>
  </si>
  <si>
    <t>SSP 5</t>
  </si>
  <si>
    <t>SSP 6</t>
  </si>
  <si>
    <t>SSP 7</t>
  </si>
  <si>
    <t>SSP 8</t>
  </si>
  <si>
    <t>SSP 9</t>
  </si>
  <si>
    <t>SSP 10</t>
  </si>
  <si>
    <t>Other***</t>
  </si>
  <si>
    <t>Totals</t>
  </si>
  <si>
    <t>SSP  6</t>
  </si>
  <si>
    <t>SSP  7</t>
  </si>
  <si>
    <t>SSP  9</t>
  </si>
  <si>
    <t xml:space="preserve">SSP 1 </t>
  </si>
  <si>
    <t xml:space="preserve">SSP 5 </t>
  </si>
  <si>
    <t xml:space="preserve">SSP 7 </t>
  </si>
  <si>
    <t xml:space="preserve">SSP 8 </t>
  </si>
  <si>
    <t xml:space="preserve">SSP 9 </t>
  </si>
  <si>
    <t>Total Budget for All Services on this sheet:</t>
  </si>
  <si>
    <t xml:space="preserve">* Reflects current Employer Taxes/Worker's Compensation (excluding State Unemployment Tax Act ) rate . </t>
  </si>
  <si>
    <t>** For services with a 2:1 staffing ratio (i.e., 2 workers to 1 participant), the Total Units formula in red is based on that fact that 1 unit represents each worker delivering 1 unit of service. For example, if SSP 1 and SSP 2 each deliver 1 hour of 15 Minute Respite - Level 3 to a participant under the 2:1 staffing ratio (W7265), 4 units would be entered for SSP 1 and 4 units would be entered for SSP 2. Since the unit definition is based on 2 staff, the Total Units in red would calculate to also be 4 units.</t>
  </si>
  <si>
    <t>*** Employer taxes and worker’s compensation are included in the cost of the SUP and will not be calculated by this tool.</t>
  </si>
  <si>
    <r>
      <t>VF/EA PDS  Day Respite Off-line Calculation Tool</t>
    </r>
    <r>
      <rPr>
        <sz val="14"/>
        <color rgb="FFFF0000"/>
        <rFont val="Arial"/>
        <family val="2"/>
      </rPr>
      <t xml:space="preserve"> </t>
    </r>
  </si>
  <si>
    <t xml:space="preserve">NOTE: This tab can be used for the following services: Unlicensed In-Home Day Respite and Unlicensed Out-of-Home Day Respite. </t>
  </si>
  <si>
    <t># of Hours Worked per 24 Hour Period</t>
  </si>
  <si>
    <t xml:space="preserve">SSP 2 </t>
  </si>
  <si>
    <t xml:space="preserve">SSP 3 </t>
  </si>
  <si>
    <t xml:space="preserve">SSP 4 </t>
  </si>
  <si>
    <t xml:space="preserve">SSP 6 </t>
  </si>
  <si>
    <t>Total Budget for Day Respite Services:</t>
  </si>
  <si>
    <t xml:space="preserve">Day respite </t>
  </si>
  <si>
    <t xml:space="preserve">* Reflects Employer Taxes/Worker's Compensation current rates.  </t>
  </si>
  <si>
    <t>** For Day Respite services with a 2:1 staffing ratio (i.e., 2 workers to 1 participant), the Total Units formula in red is based on the fact that 1 unit represents both workers together delivering 1 unit of service.  For example, if SSP 1 and SSP 2 together deliver 24 hour Respite – Level 4 to a participant under the 2:1 staffing ratio (W9800) double check to make sure these changes refect the example we want to share, 1 unit would be entered for SSP 1 and 1 unit would be entered for SSP 2.  The Total Units in red would calculate to be 1 unit because the unit definition is based on 2 staff providing Respite for periods of time of more than16 hours and not exceeding 24 hours.</t>
  </si>
  <si>
    <t>Off-line Calculation Tool</t>
  </si>
  <si>
    <t>Consumer Name:</t>
  </si>
  <si>
    <t xml:space="preserve">NOTE: This tab can be used for the following services: Unlicensed Out-of-Home Respite Ineligible (15 minutes), Unlicensed Out-of-Home Respite Ineligible (24-hour), Respite Camp Ineligible (15 minutes) and Respite Camp Ineligible (24-hour). </t>
  </si>
  <si>
    <t xml:space="preserve">Rate </t>
  </si>
  <si>
    <t>Number of Ineligible Units</t>
  </si>
  <si>
    <t>Total Dollars</t>
  </si>
  <si>
    <t>SSW 1</t>
  </si>
  <si>
    <t>SSW 2</t>
  </si>
  <si>
    <t>SSW 3</t>
  </si>
  <si>
    <t>SSW 4</t>
  </si>
  <si>
    <t>SSW 5</t>
  </si>
  <si>
    <t>SSW 6</t>
  </si>
  <si>
    <t>SSW 7</t>
  </si>
  <si>
    <t>SSW 8</t>
  </si>
  <si>
    <t>SSW 9</t>
  </si>
  <si>
    <t>SSW 10</t>
  </si>
  <si>
    <t>Other</t>
  </si>
  <si>
    <t>Total Budget for Respite Ineligible Services:</t>
  </si>
  <si>
    <t>Select One</t>
  </si>
  <si>
    <t>Tool Number</t>
  </si>
  <si>
    <t>W1726</t>
  </si>
  <si>
    <t>Companion Services - Level 2</t>
  </si>
  <si>
    <t>Selected Number</t>
  </si>
  <si>
    <t>W7060</t>
  </si>
  <si>
    <t>In-Home and Community Supports - Level 2</t>
  </si>
  <si>
    <t>W7061</t>
  </si>
  <si>
    <t>In-Home and Community Supports - Level 2 Enhanced</t>
  </si>
  <si>
    <t>Units</t>
  </si>
  <si>
    <t>Rate Conversion</t>
  </si>
  <si>
    <t>In-Home and Community Supports - Level 3</t>
  </si>
  <si>
    <t>In-Home and Community Supports - Level 3 Enhanced</t>
  </si>
  <si>
    <t>W7096</t>
  </si>
  <si>
    <t>Supports Broker</t>
  </si>
  <si>
    <t>W7235</t>
  </si>
  <si>
    <t>Supported Employment - Career Assessment</t>
  </si>
  <si>
    <t>H2023</t>
  </si>
  <si>
    <t>Supported Employment - Job Finding and Development</t>
  </si>
  <si>
    <t>W9794</t>
  </si>
  <si>
    <t>Supported Employment - Job Coaching and Support</t>
  </si>
  <si>
    <t>W9862</t>
  </si>
  <si>
    <t>In-Home Respite and Unlicensed Out-of-Home Respite Services - Level 2</t>
  </si>
  <si>
    <t>W9863</t>
  </si>
  <si>
    <t>In-Home Respite and Unlicensed Out-of-Home Respite Services - Level 2 Enhanced</t>
  </si>
  <si>
    <t>W9864</t>
  </si>
  <si>
    <t>In-Home Respite and Unlicensed Out-of-Home Respite Services - Level 3</t>
  </si>
  <si>
    <t>W8095</t>
  </si>
  <si>
    <t>In-Home Respite and Unlicensed Out-of-Home Respite Services - Level 3 Enhanced</t>
  </si>
  <si>
    <t>24hr Service</t>
  </si>
  <si>
    <t>W7283</t>
  </si>
  <si>
    <t>Chore</t>
  </si>
  <si>
    <t>W9798</t>
  </si>
  <si>
    <t>24 Hours</t>
  </si>
  <si>
    <t>W9799</t>
  </si>
  <si>
    <t>W9800</t>
  </si>
  <si>
    <t>W9801</t>
  </si>
  <si>
    <t>W6062</t>
  </si>
  <si>
    <t xml:space="preserve">Unlicensed Out-of-Home Respite (Level 2 Day) Ineligible </t>
  </si>
  <si>
    <t>W6063</t>
  </si>
  <si>
    <t xml:space="preserve">Unlicensed Out-of-Home Respite (Level 2 Enhanced Day) Ineligible </t>
  </si>
  <si>
    <t>W6064</t>
  </si>
  <si>
    <t xml:space="preserve">Unlicensed Out-of-Home Respite (Level 3 Day) Ineligible </t>
  </si>
  <si>
    <t>W6065</t>
  </si>
  <si>
    <t xml:space="preserve">Unlicensed Out-of-Home Respite (Level 3 Enhanced Day) Ineligible </t>
  </si>
  <si>
    <t>W6068</t>
  </si>
  <si>
    <t xml:space="preserve">Unlicensed Out-of-Home Respite (Level 2 15 min) Ineligible </t>
  </si>
  <si>
    <t>W6069</t>
  </si>
  <si>
    <t xml:space="preserve">Unlicensed Out-of-Home Respite (Level 2 Enhanced 15 min) Ineligible </t>
  </si>
  <si>
    <t>W6070</t>
  </si>
  <si>
    <t xml:space="preserve">Unlicensed Out-of-Home Respite (Level 3 15 min) Ineligible </t>
  </si>
  <si>
    <t>W6071</t>
  </si>
  <si>
    <t xml:space="preserve">Unlicensed Out-of-Home Respite (Level 3 Enhanced 15 min) Ineligible </t>
  </si>
  <si>
    <t>W8400</t>
  </si>
  <si>
    <t xml:space="preserve">Respite Camp (15 minute) Ineligible </t>
  </si>
  <si>
    <t>W8401</t>
  </si>
  <si>
    <t xml:space="preserve">Respite Camp (Day) Ineligible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</si>
</sst>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m/d/yyyy;@"/>
    <numFmt numFmtId="166" formatCode="0.0000000%"/>
  </numFmts>
  <fonts count="28" x14ac:knownFonts="1">
    <font>
      <sz val="10"/>
      <name val="Arial"/>
    </font>
    <font>
      <sz val="10"/>
      <name val="Arial"/>
      <family val="2"/>
    </font>
    <font>
      <sz val="8"/>
      <name val="Arial"/>
      <family val="2"/>
    </font>
    <font>
      <sz val="10"/>
      <color indexed="22"/>
      <name val="Arial"/>
      <family val="2"/>
    </font>
    <font>
      <b/>
      <sz val="10"/>
      <name val="Arial"/>
      <family val="2"/>
    </font>
    <font>
      <b/>
      <sz val="11"/>
      <name val="Arial"/>
      <family val="2"/>
    </font>
    <font>
      <b/>
      <sz val="9"/>
      <name val="Arial"/>
      <family val="2"/>
    </font>
    <font>
      <b/>
      <sz val="10"/>
      <color indexed="22"/>
      <name val="Arial"/>
      <family val="2"/>
    </font>
    <font>
      <b/>
      <sz val="10"/>
      <color indexed="10"/>
      <name val="Arial"/>
      <family val="2"/>
    </font>
    <font>
      <u/>
      <sz val="10"/>
      <name val="Arial"/>
      <family val="2"/>
    </font>
    <font>
      <b/>
      <sz val="14"/>
      <name val="Arial"/>
      <family val="2"/>
    </font>
    <font>
      <sz val="10"/>
      <color indexed="9"/>
      <name val="Arial"/>
      <family val="2"/>
    </font>
    <font>
      <sz val="10"/>
      <color indexed="42"/>
      <name val="Arial"/>
      <family val="2"/>
    </font>
    <font>
      <sz val="10"/>
      <color indexed="13"/>
      <name val="Arial"/>
      <family val="2"/>
    </font>
    <font>
      <b/>
      <u/>
      <sz val="12"/>
      <name val="Arial"/>
      <family val="2"/>
    </font>
    <font>
      <sz val="12"/>
      <name val="Arial"/>
      <family val="2"/>
    </font>
    <font>
      <sz val="14"/>
      <color indexed="9"/>
      <name val="Arial"/>
      <family val="2"/>
    </font>
    <font>
      <sz val="10"/>
      <color rgb="FFFF0000"/>
      <name val="Arial"/>
      <family val="2"/>
    </font>
    <font>
      <b/>
      <sz val="10"/>
      <color rgb="FFFF0000"/>
      <name val="Arial"/>
      <family val="2"/>
    </font>
    <font>
      <b/>
      <strike/>
      <sz val="10"/>
      <color rgb="FFFF0000"/>
      <name val="Arial"/>
      <family val="2"/>
    </font>
    <font>
      <b/>
      <sz val="14"/>
      <color rgb="FFFF0000"/>
      <name val="Arial"/>
      <family val="2"/>
    </font>
    <font>
      <b/>
      <sz val="11"/>
      <color rgb="FFFF0000"/>
      <name val="Arial"/>
      <family val="2"/>
    </font>
    <font>
      <sz val="14"/>
      <color rgb="FFFF0000"/>
      <name val="Arial"/>
      <family val="2"/>
    </font>
    <font>
      <i/>
      <sz val="10"/>
      <name val="Arial"/>
      <family val="2"/>
    </font>
    <font>
      <strike/>
      <sz val="10"/>
      <name val="Arial"/>
      <family val="2"/>
    </font>
    <font>
      <i/>
      <u/>
      <sz val="10"/>
      <name val="Arial"/>
      <family val="2"/>
    </font>
    <font>
      <b/>
      <i/>
      <u/>
      <sz val="10"/>
      <name val="Arial"/>
      <family val="2"/>
    </font>
    <font>
      <sz val="10"/>
      <color theme="1"/>
      <name val="Arial"/>
      <family val="2"/>
    </font>
  </fonts>
  <fills count="10">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63"/>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9" xfId="0" applyFont="1" applyBorder="1"/>
    <xf numFmtId="0" fontId="4" fillId="0" borderId="10" xfId="0" applyFont="1" applyBorder="1"/>
    <xf numFmtId="0" fontId="4" fillId="0" borderId="11" xfId="0" applyFont="1" applyBorder="1"/>
    <xf numFmtId="0" fontId="0" fillId="0" borderId="12" xfId="0" applyBorder="1"/>
    <xf numFmtId="0" fontId="0" fillId="0" borderId="0" xfId="0" applyFill="1"/>
    <xf numFmtId="0" fontId="0" fillId="3" borderId="0" xfId="0" applyFill="1" applyBorder="1" applyProtection="1">
      <protection locked="0"/>
    </xf>
    <xf numFmtId="0" fontId="0" fillId="3" borderId="5" xfId="0" applyFill="1" applyBorder="1" applyProtection="1">
      <protection locked="0"/>
    </xf>
    <xf numFmtId="0" fontId="0" fillId="0" borderId="0" xfId="0" applyProtection="1"/>
    <xf numFmtId="0" fontId="3" fillId="0" borderId="0" xfId="0" applyFont="1" applyFill="1" applyProtection="1"/>
    <xf numFmtId="0" fontId="4" fillId="0" borderId="0" xfId="0" applyFont="1" applyAlignment="1" applyProtection="1">
      <alignment horizontal="right"/>
    </xf>
    <xf numFmtId="0" fontId="6" fillId="0" borderId="0" xfId="0" applyFont="1" applyFill="1" applyAlignment="1" applyProtection="1">
      <alignment horizontal="right"/>
    </xf>
    <xf numFmtId="0" fontId="4" fillId="0" borderId="0" xfId="0" applyFont="1" applyProtection="1"/>
    <xf numFmtId="0" fontId="0" fillId="0" borderId="0" xfId="0" applyBorder="1" applyAlignment="1" applyProtection="1">
      <alignment horizontal="center"/>
    </xf>
    <xf numFmtId="0" fontId="0" fillId="0" borderId="0" xfId="0" applyBorder="1" applyProtection="1"/>
    <xf numFmtId="0" fontId="6" fillId="0" borderId="0" xfId="0" applyFont="1" applyFill="1" applyProtection="1"/>
    <xf numFmtId="165" fontId="0" fillId="0" borderId="0" xfId="0" applyNumberFormat="1" applyBorder="1" applyAlignment="1" applyProtection="1">
      <alignment horizontal="center"/>
    </xf>
    <xf numFmtId="14" fontId="0" fillId="0" borderId="0" xfId="0" applyNumberFormat="1" applyBorder="1" applyAlignment="1" applyProtection="1">
      <alignment horizontal="center" wrapText="1"/>
    </xf>
    <xf numFmtId="0" fontId="0" fillId="0" borderId="0" xfId="0" applyBorder="1" applyAlignment="1" applyProtection="1">
      <alignment horizontal="center" wrapText="1"/>
    </xf>
    <xf numFmtId="0" fontId="0" fillId="4" borderId="0" xfId="0" applyFill="1" applyProtection="1"/>
    <xf numFmtId="0" fontId="0" fillId="4" borderId="0" xfId="0" applyFill="1" applyAlignment="1" applyProtection="1">
      <alignment horizontal="center"/>
    </xf>
    <xf numFmtId="0" fontId="0" fillId="4" borderId="0" xfId="0" applyFill="1" applyBorder="1" applyAlignment="1" applyProtection="1">
      <alignment horizontal="center"/>
    </xf>
    <xf numFmtId="0" fontId="3" fillId="4" borderId="0" xfId="0" applyFont="1" applyFill="1" applyProtection="1"/>
    <xf numFmtId="0" fontId="4" fillId="0" borderId="0" xfId="0" applyFont="1" applyFill="1" applyBorder="1" applyAlignment="1" applyProtection="1">
      <alignment vertical="top" wrapText="1"/>
    </xf>
    <xf numFmtId="0" fontId="7" fillId="4" borderId="0" xfId="0" applyFont="1" applyFill="1" applyAlignment="1" applyProtection="1">
      <alignment vertical="top"/>
    </xf>
    <xf numFmtId="0" fontId="0" fillId="0" borderId="0" xfId="0" applyFill="1" applyBorder="1" applyProtection="1"/>
    <xf numFmtId="0" fontId="4" fillId="0" borderId="0" xfId="0" applyFont="1" applyFill="1" applyBorder="1" applyAlignment="1" applyProtection="1">
      <alignment horizontal="center" vertical="top" wrapText="1"/>
    </xf>
    <xf numFmtId="0" fontId="0" fillId="0" borderId="5" xfId="0" applyFill="1" applyBorder="1" applyProtection="1"/>
    <xf numFmtId="0" fontId="4" fillId="0" borderId="11" xfId="0" applyFont="1" applyFill="1" applyBorder="1" applyAlignment="1" applyProtection="1">
      <alignment vertical="top"/>
    </xf>
    <xf numFmtId="0" fontId="4" fillId="0" borderId="5" xfId="0" applyFont="1" applyFill="1" applyBorder="1" applyAlignment="1" applyProtection="1">
      <alignment vertical="top"/>
    </xf>
    <xf numFmtId="0" fontId="4" fillId="0" borderId="0" xfId="0" applyFont="1" applyFill="1" applyProtection="1"/>
    <xf numFmtId="0" fontId="4" fillId="0" borderId="0" xfId="0" applyFont="1" applyAlignment="1" applyProtection="1">
      <alignment horizontal="center" vertical="top"/>
    </xf>
    <xf numFmtId="0" fontId="4" fillId="0" borderId="0" xfId="0" applyFont="1" applyBorder="1" applyAlignment="1" applyProtection="1">
      <alignment horizontal="center" vertical="top"/>
    </xf>
    <xf numFmtId="0" fontId="4" fillId="0" borderId="0" xfId="0" applyFont="1" applyBorder="1" applyAlignment="1" applyProtection="1">
      <alignment vertical="top"/>
    </xf>
    <xf numFmtId="0" fontId="0" fillId="0" borderId="0" xfId="0" applyAlignment="1" applyProtection="1">
      <alignment horizontal="center"/>
    </xf>
    <xf numFmtId="0" fontId="9" fillId="0" borderId="0" xfId="0" applyFont="1" applyAlignment="1" applyProtection="1">
      <alignment horizontal="center" wrapText="1"/>
    </xf>
    <xf numFmtId="0" fontId="9" fillId="0" borderId="0" xfId="0" applyFont="1" applyAlignment="1" applyProtection="1">
      <alignment horizontal="center"/>
    </xf>
    <xf numFmtId="0" fontId="3" fillId="4" borderId="0" xfId="0" applyFont="1" applyFill="1" applyAlignment="1" applyProtection="1">
      <alignment horizontal="center"/>
    </xf>
    <xf numFmtId="0" fontId="0" fillId="0" borderId="0" xfId="0" applyFill="1" applyProtection="1"/>
    <xf numFmtId="0" fontId="8" fillId="0" borderId="0" xfId="0" applyFont="1" applyProtection="1"/>
    <xf numFmtId="0" fontId="8" fillId="0" borderId="0" xfId="0" applyFont="1" applyAlignment="1" applyProtection="1">
      <alignment horizontal="center"/>
    </xf>
    <xf numFmtId="3" fontId="8" fillId="0" borderId="0" xfId="0" applyNumberFormat="1" applyFont="1" applyAlignment="1" applyProtection="1">
      <alignment horizontal="center"/>
    </xf>
    <xf numFmtId="164" fontId="8" fillId="0" borderId="0" xfId="0" applyNumberFormat="1" applyFont="1" applyAlignment="1" applyProtection="1">
      <alignment horizontal="center"/>
    </xf>
    <xf numFmtId="0" fontId="7" fillId="4" borderId="0" xfId="0" applyFont="1" applyFill="1" applyProtection="1"/>
    <xf numFmtId="0" fontId="0" fillId="0" borderId="0" xfId="0" applyAlignment="1">
      <alignment horizontal="center"/>
    </xf>
    <xf numFmtId="0" fontId="0" fillId="0" borderId="0" xfId="0" applyAlignment="1"/>
    <xf numFmtId="0" fontId="4" fillId="0" borderId="5" xfId="0" applyFont="1" applyBorder="1" applyAlignment="1">
      <alignment horizontal="center"/>
    </xf>
    <xf numFmtId="0" fontId="4" fillId="0" borderId="0" xfId="0" applyFont="1" applyBorder="1" applyAlignment="1">
      <alignment horizontal="center"/>
    </xf>
    <xf numFmtId="2" fontId="0" fillId="0" borderId="0" xfId="0" applyNumberFormat="1" applyAlignment="1">
      <alignment horizontal="center"/>
    </xf>
    <xf numFmtId="0" fontId="4" fillId="0" borderId="0" xfId="0" applyFont="1" applyFill="1" applyBorder="1" applyAlignment="1" applyProtection="1">
      <alignment wrapText="1"/>
    </xf>
    <xf numFmtId="0" fontId="7" fillId="4" borderId="0" xfId="0" applyFont="1" applyFill="1" applyAlignment="1" applyProtection="1"/>
    <xf numFmtId="0" fontId="4" fillId="0" borderId="10" xfId="0" applyFont="1" applyBorder="1" applyAlignment="1">
      <alignment horizontal="right"/>
    </xf>
    <xf numFmtId="0" fontId="4" fillId="0" borderId="0" xfId="0" applyFont="1" applyFill="1" applyAlignment="1" applyProtection="1">
      <alignment horizontal="left"/>
    </xf>
    <xf numFmtId="0" fontId="4" fillId="0" borderId="0" xfId="0" applyFont="1" applyFill="1" applyAlignment="1" applyProtection="1"/>
    <xf numFmtId="0" fontId="6" fillId="0" borderId="0" xfId="0" applyFont="1" applyFill="1" applyAlignment="1" applyProtection="1">
      <alignment wrapText="1"/>
    </xf>
    <xf numFmtId="0" fontId="0" fillId="0" borderId="0" xfId="0" applyAlignment="1" applyProtection="1">
      <alignment wrapText="1" shrinkToFit="1"/>
    </xf>
    <xf numFmtId="44" fontId="8" fillId="0" borderId="0" xfId="2" applyFont="1" applyAlignment="1" applyProtection="1">
      <alignment horizontal="center"/>
    </xf>
    <xf numFmtId="165" fontId="0" fillId="0" borderId="0" xfId="0" applyNumberFormat="1" applyFill="1" applyBorder="1" applyAlignment="1" applyProtection="1"/>
    <xf numFmtId="0" fontId="0" fillId="2" borderId="0" xfId="0" applyFill="1"/>
    <xf numFmtId="0" fontId="13" fillId="2" borderId="0" xfId="0" applyFont="1" applyFill="1"/>
    <xf numFmtId="0" fontId="14" fillId="0" borderId="0" xfId="0" applyFont="1"/>
    <xf numFmtId="0" fontId="15" fillId="0" borderId="0" xfId="0" applyFont="1"/>
    <xf numFmtId="0" fontId="13" fillId="5" borderId="0" xfId="0" applyFont="1" applyFill="1"/>
    <xf numFmtId="0" fontId="16" fillId="2" borderId="0" xfId="0" applyFont="1" applyFill="1"/>
    <xf numFmtId="0" fontId="11" fillId="2" borderId="0" xfId="0" applyFont="1" applyFill="1"/>
    <xf numFmtId="0" fontId="5" fillId="0" borderId="0" xfId="0" applyFont="1" applyAlignment="1" applyProtection="1">
      <alignment horizontal="right"/>
    </xf>
    <xf numFmtId="0" fontId="8" fillId="0" borderId="13" xfId="0" applyFont="1" applyBorder="1" applyProtection="1"/>
    <xf numFmtId="0" fontId="4" fillId="0" borderId="14" xfId="0" applyFont="1" applyBorder="1" applyAlignment="1" applyProtection="1">
      <alignment horizontal="center"/>
    </xf>
    <xf numFmtId="165" fontId="0" fillId="0" borderId="0" xfId="0" applyNumberFormat="1" applyFill="1" applyBorder="1" applyAlignment="1" applyProtection="1">
      <alignment horizontal="center"/>
    </xf>
    <xf numFmtId="0" fontId="0" fillId="0" borderId="5" xfId="0" applyFill="1" applyBorder="1" applyAlignment="1" applyProtection="1">
      <alignment horizontal="left"/>
    </xf>
    <xf numFmtId="14" fontId="0" fillId="0" borderId="5" xfId="0" applyNumberFormat="1" applyFill="1" applyBorder="1" applyAlignment="1" applyProtection="1">
      <alignment horizontal="left"/>
    </xf>
    <xf numFmtId="14" fontId="0" fillId="0" borderId="0" xfId="0" applyNumberFormat="1" applyFill="1" applyBorder="1" applyAlignment="1" applyProtection="1">
      <alignment horizontal="left"/>
    </xf>
    <xf numFmtId="0" fontId="12" fillId="3" borderId="0" xfId="0" applyFont="1" applyFill="1" applyBorder="1" applyProtection="1">
      <protection locked="0"/>
    </xf>
    <xf numFmtId="0" fontId="1" fillId="3" borderId="0" xfId="0" applyFont="1" applyFill="1" applyBorder="1" applyProtection="1">
      <protection locked="0"/>
    </xf>
    <xf numFmtId="0" fontId="1" fillId="3" borderId="5" xfId="0" applyFont="1" applyFill="1" applyBorder="1" applyProtection="1">
      <protection locked="0"/>
    </xf>
    <xf numFmtId="0" fontId="12" fillId="3" borderId="5" xfId="0" applyFont="1" applyFill="1" applyBorder="1" applyProtection="1">
      <protection locked="0"/>
    </xf>
    <xf numFmtId="0" fontId="0" fillId="0" borderId="14" xfId="0" applyBorder="1" applyAlignment="1" applyProtection="1">
      <alignment horizontal="center"/>
    </xf>
    <xf numFmtId="44" fontId="8" fillId="0" borderId="15" xfId="2" applyFont="1" applyBorder="1" applyAlignment="1" applyProtection="1">
      <alignment horizontal="center"/>
    </xf>
    <xf numFmtId="0" fontId="4" fillId="4" borderId="0" xfId="0" applyFont="1" applyFill="1" applyProtection="1"/>
    <xf numFmtId="10" fontId="0" fillId="4" borderId="0" xfId="0" applyNumberFormat="1" applyFill="1" applyProtection="1"/>
    <xf numFmtId="0" fontId="6" fillId="4" borderId="0" xfId="0" applyFont="1" applyFill="1" applyAlignment="1" applyProtection="1">
      <alignment wrapText="1"/>
    </xf>
    <xf numFmtId="164" fontId="0" fillId="0" borderId="12" xfId="0" applyNumberFormat="1" applyFill="1" applyBorder="1" applyAlignment="1" applyProtection="1">
      <alignment horizontal="center"/>
    </xf>
    <xf numFmtId="43" fontId="1" fillId="3" borderId="12" xfId="1" applyFill="1" applyBorder="1" applyAlignment="1" applyProtection="1">
      <protection locked="0"/>
    </xf>
    <xf numFmtId="0" fontId="0" fillId="0" borderId="5" xfId="0" applyBorder="1" applyAlignment="1" applyProtection="1">
      <alignment horizontal="center"/>
    </xf>
    <xf numFmtId="0" fontId="9" fillId="0" borderId="5" xfId="0" applyFont="1" applyBorder="1" applyAlignment="1" applyProtection="1">
      <alignment horizontal="center" wrapText="1"/>
    </xf>
    <xf numFmtId="0" fontId="0" fillId="0" borderId="10" xfId="0" applyFill="1" applyBorder="1" applyProtection="1"/>
    <xf numFmtId="164" fontId="0" fillId="0" borderId="9" xfId="0" applyNumberFormat="1" applyBorder="1" applyAlignment="1" applyProtection="1">
      <alignment horizontal="center"/>
    </xf>
    <xf numFmtId="164" fontId="0" fillId="3" borderId="12" xfId="0" applyNumberFormat="1" applyFill="1" applyBorder="1" applyAlignment="1" applyProtection="1">
      <alignment horizontal="center"/>
      <protection locked="0"/>
    </xf>
    <xf numFmtId="10" fontId="1" fillId="0" borderId="12" xfId="3" applyNumberFormat="1" applyFill="1" applyBorder="1" applyAlignment="1" applyProtection="1">
      <alignment horizontal="center"/>
    </xf>
    <xf numFmtId="3" fontId="0" fillId="3" borderId="12" xfId="0" applyNumberFormat="1" applyFill="1" applyBorder="1" applyAlignment="1" applyProtection="1">
      <alignment horizontal="center"/>
      <protection locked="0"/>
    </xf>
    <xf numFmtId="0" fontId="8" fillId="0" borderId="2" xfId="0" applyFont="1" applyBorder="1" applyProtection="1"/>
    <xf numFmtId="0" fontId="8" fillId="0" borderId="2" xfId="0" applyFont="1" applyBorder="1" applyAlignment="1" applyProtection="1">
      <alignment horizontal="center"/>
    </xf>
    <xf numFmtId="3" fontId="8" fillId="0" borderId="2" xfId="0" applyNumberFormat="1" applyFont="1" applyBorder="1" applyAlignment="1" applyProtection="1">
      <alignment horizontal="center"/>
    </xf>
    <xf numFmtId="164" fontId="8" fillId="0" borderId="2" xfId="0" applyNumberFormat="1" applyFont="1" applyBorder="1" applyAlignment="1" applyProtection="1">
      <alignment horizontal="center"/>
    </xf>
    <xf numFmtId="0" fontId="4" fillId="4" borderId="0" xfId="0" applyFont="1" applyFill="1" applyAlignment="1" applyProtection="1">
      <alignment horizontal="center"/>
    </xf>
    <xf numFmtId="0" fontId="17" fillId="6" borderId="12" xfId="0" applyFont="1" applyFill="1" applyBorder="1"/>
    <xf numFmtId="0" fontId="1" fillId="0" borderId="12" xfId="0" applyFont="1" applyBorder="1"/>
    <xf numFmtId="0" fontId="1" fillId="0" borderId="0" xfId="0" applyFont="1"/>
    <xf numFmtId="0" fontId="0" fillId="8" borderId="5" xfId="0" applyFill="1" applyBorder="1"/>
    <xf numFmtId="20" fontId="0" fillId="0" borderId="0" xfId="0" applyNumberFormat="1"/>
    <xf numFmtId="49" fontId="1" fillId="0" borderId="12" xfId="0" applyNumberFormat="1" applyFont="1" applyBorder="1" applyAlignment="1">
      <alignment horizontal="center"/>
    </xf>
    <xf numFmtId="49" fontId="0" fillId="0" borderId="12" xfId="0" applyNumberFormat="1" applyBorder="1" applyAlignment="1">
      <alignment horizontal="center"/>
    </xf>
    <xf numFmtId="0" fontId="0" fillId="0" borderId="17" xfId="0" applyBorder="1"/>
    <xf numFmtId="49" fontId="1" fillId="0" borderId="17" xfId="0" applyNumberFormat="1"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1" fillId="7" borderId="12" xfId="0" applyFont="1" applyFill="1" applyBorder="1" applyAlignment="1">
      <alignment horizontal="center"/>
    </xf>
    <xf numFmtId="0" fontId="1" fillId="7" borderId="17" xfId="0" applyFont="1" applyFill="1" applyBorder="1" applyAlignment="1">
      <alignment horizontal="center"/>
    </xf>
    <xf numFmtId="0" fontId="4" fillId="0" borderId="16" xfId="0" applyFont="1" applyBorder="1" applyAlignment="1">
      <alignment horizontal="center"/>
    </xf>
    <xf numFmtId="0" fontId="0" fillId="9" borderId="12" xfId="0" applyFill="1" applyBorder="1"/>
    <xf numFmtId="49" fontId="0" fillId="9" borderId="12" xfId="0" applyNumberFormat="1" applyFill="1" applyBorder="1" applyAlignment="1">
      <alignment horizontal="center"/>
    </xf>
    <xf numFmtId="0" fontId="4" fillId="9" borderId="12" xfId="0" applyFont="1" applyFill="1" applyBorder="1" applyAlignment="1">
      <alignment horizontal="center"/>
    </xf>
    <xf numFmtId="49" fontId="1" fillId="9" borderId="12" xfId="0" applyNumberFormat="1" applyFont="1" applyFill="1" applyBorder="1" applyAlignment="1">
      <alignment horizontal="center"/>
    </xf>
    <xf numFmtId="0" fontId="0" fillId="0" borderId="21" xfId="0" applyBorder="1"/>
    <xf numFmtId="49" fontId="0" fillId="0" borderId="21" xfId="0" applyNumberFormat="1" applyBorder="1" applyAlignment="1">
      <alignment horizontal="center"/>
    </xf>
    <xf numFmtId="0" fontId="1" fillId="7" borderId="21" xfId="0" applyFont="1" applyFill="1" applyBorder="1" applyAlignment="1">
      <alignment horizontal="center"/>
    </xf>
    <xf numFmtId="49" fontId="0" fillId="0" borderId="17" xfId="0" applyNumberFormat="1" applyBorder="1" applyAlignment="1">
      <alignment horizontal="center"/>
    </xf>
    <xf numFmtId="0" fontId="1" fillId="9" borderId="12" xfId="0" applyFont="1" applyFill="1" applyBorder="1"/>
    <xf numFmtId="49" fontId="1" fillId="0" borderId="21" xfId="0" applyNumberFormat="1" applyFont="1" applyBorder="1" applyAlignment="1">
      <alignment horizontal="center"/>
    </xf>
    <xf numFmtId="0" fontId="1" fillId="0" borderId="17" xfId="0" applyFont="1" applyBorder="1" applyAlignment="1">
      <alignment horizontal="center"/>
    </xf>
    <xf numFmtId="0" fontId="0" fillId="0" borderId="0" xfId="0" applyAlignment="1">
      <alignment wrapText="1"/>
    </xf>
    <xf numFmtId="0" fontId="1" fillId="0" borderId="16" xfId="0" applyFont="1" applyBorder="1" applyAlignment="1">
      <alignment horizontal="center" wrapText="1"/>
    </xf>
    <xf numFmtId="0" fontId="18" fillId="2" borderId="0" xfId="0" applyFont="1" applyFill="1"/>
    <xf numFmtId="0" fontId="20" fillId="2" borderId="0" xfId="0" applyFont="1" applyFill="1" applyAlignment="1"/>
    <xf numFmtId="0" fontId="21" fillId="0" borderId="0" xfId="0" applyFont="1" applyFill="1" applyAlignment="1" applyProtection="1">
      <alignment horizontal="right"/>
    </xf>
    <xf numFmtId="0" fontId="18" fillId="0" borderId="0" xfId="0" applyFont="1" applyProtection="1"/>
    <xf numFmtId="0" fontId="18" fillId="0" borderId="0" xfId="0" applyFont="1" applyAlignment="1" applyProtection="1">
      <alignment horizontal="center"/>
    </xf>
    <xf numFmtId="0" fontId="18" fillId="4" borderId="0" xfId="0" applyFont="1" applyFill="1" applyProtection="1"/>
    <xf numFmtId="0" fontId="18" fillId="4" borderId="0" xfId="0" applyFont="1" applyFill="1" applyAlignment="1" applyProtection="1">
      <alignment horizontal="center"/>
    </xf>
    <xf numFmtId="0" fontId="18" fillId="4" borderId="0" xfId="0" applyFont="1" applyFill="1" applyBorder="1" applyAlignment="1" applyProtection="1">
      <alignment horizontal="center"/>
    </xf>
    <xf numFmtId="0" fontId="1" fillId="0" borderId="0" xfId="0" applyFont="1" applyProtection="1"/>
    <xf numFmtId="0" fontId="1" fillId="0" borderId="0" xfId="0" applyFont="1" applyAlignment="1" applyProtection="1">
      <alignment horizontal="center"/>
    </xf>
    <xf numFmtId="0" fontId="26" fillId="0" borderId="0" xfId="0" applyFont="1" applyAlignment="1" applyProtection="1">
      <alignment horizontal="center"/>
    </xf>
    <xf numFmtId="0" fontId="18" fillId="0" borderId="11" xfId="0" applyFont="1" applyFill="1" applyBorder="1" applyAlignment="1" applyProtection="1">
      <alignment vertical="top"/>
    </xf>
    <xf numFmtId="0" fontId="0" fillId="0" borderId="0" xfId="0" applyAlignment="1">
      <alignment horizontal="left" vertical="top" wrapText="1"/>
    </xf>
    <xf numFmtId="0" fontId="4" fillId="0" borderId="0" xfId="0" applyFont="1" applyFill="1" applyAlignment="1" applyProtection="1">
      <alignment horizontal="right"/>
    </xf>
    <xf numFmtId="0" fontId="5" fillId="0" borderId="0" xfId="0" applyFont="1" applyFill="1" applyAlignment="1" applyProtection="1">
      <alignment horizontal="right"/>
    </xf>
    <xf numFmtId="0" fontId="0" fillId="0" borderId="0" xfId="0" applyAlignment="1" applyProtection="1">
      <alignment horizontal="right"/>
    </xf>
    <xf numFmtId="0" fontId="0" fillId="0" borderId="0" xfId="0" applyFill="1" applyBorder="1" applyAlignment="1" applyProtection="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shrinkToFit="1"/>
    </xf>
    <xf numFmtId="0" fontId="0" fillId="0" borderId="0" xfId="0" applyAlignment="1">
      <alignment horizontal="left" vertical="top" wrapText="1" shrinkToFit="1"/>
    </xf>
    <xf numFmtId="0" fontId="1" fillId="0" borderId="0" xfId="0" applyFont="1" applyFill="1" applyAlignment="1">
      <alignment horizontal="left" vertical="top" wrapText="1"/>
    </xf>
    <xf numFmtId="0" fontId="0" fillId="0" borderId="0" xfId="0" applyFill="1" applyAlignment="1">
      <alignment horizontal="left" vertical="top" wrapText="1"/>
    </xf>
    <xf numFmtId="0" fontId="4" fillId="0" borderId="0" xfId="0" applyFont="1" applyFill="1" applyAlignment="1" applyProtection="1">
      <alignment horizontal="right"/>
    </xf>
    <xf numFmtId="0" fontId="4" fillId="0" borderId="0" xfId="0" applyFont="1" applyFill="1" applyAlignment="1" applyProtection="1">
      <alignment horizontal="right" vertical="center"/>
    </xf>
    <xf numFmtId="0" fontId="1" fillId="0" borderId="0" xfId="0" applyFont="1" applyAlignment="1" applyProtection="1">
      <alignment horizontal="left" wrapText="1" shrinkToFit="1"/>
    </xf>
    <xf numFmtId="164" fontId="8" fillId="0" borderId="14" xfId="0" applyNumberFormat="1" applyFont="1" applyBorder="1" applyAlignment="1" applyProtection="1">
      <alignment horizontal="right"/>
    </xf>
    <xf numFmtId="0" fontId="0" fillId="0" borderId="15" xfId="0" applyBorder="1" applyAlignment="1" applyProtection="1">
      <alignment horizontal="right"/>
    </xf>
    <xf numFmtId="0" fontId="10" fillId="0" borderId="0" xfId="0" applyFont="1" applyAlignment="1" applyProtection="1">
      <alignment horizontal="center" wrapText="1"/>
    </xf>
    <xf numFmtId="0" fontId="0" fillId="0" borderId="0" xfId="0" applyAlignment="1" applyProtection="1">
      <alignment horizontal="center" wrapText="1"/>
    </xf>
    <xf numFmtId="0" fontId="0" fillId="3" borderId="5" xfId="0" applyFill="1" applyBorder="1" applyAlignment="1" applyProtection="1">
      <alignment horizontal="center"/>
      <protection locked="0"/>
    </xf>
    <xf numFmtId="0" fontId="0" fillId="3" borderId="11" xfId="0" applyFill="1" applyBorder="1" applyAlignment="1" applyProtection="1">
      <alignment horizontal="center"/>
      <protection locked="0"/>
    </xf>
    <xf numFmtId="49" fontId="1" fillId="3" borderId="11" xfId="0" applyNumberFormat="1" applyFont="1" applyFill="1" applyBorder="1" applyAlignment="1" applyProtection="1">
      <alignment horizontal="center"/>
      <protection locked="0"/>
    </xf>
    <xf numFmtId="49" fontId="0" fillId="3" borderId="11" xfId="0" applyNumberFormat="1" applyFill="1" applyBorder="1" applyAlignment="1" applyProtection="1">
      <alignment horizontal="center"/>
      <protection locked="0"/>
    </xf>
    <xf numFmtId="165" fontId="0" fillId="3" borderId="11" xfId="0" applyNumberFormat="1" applyFill="1" applyBorder="1" applyAlignment="1" applyProtection="1">
      <alignment horizontal="center"/>
      <protection locked="0"/>
    </xf>
    <xf numFmtId="0" fontId="0" fillId="0" borderId="0" xfId="0" applyAlignment="1" applyProtection="1">
      <alignment horizontal="left" wrapText="1" shrinkToFit="1"/>
    </xf>
    <xf numFmtId="166" fontId="0" fillId="3" borderId="5" xfId="0" applyNumberFormat="1" applyFill="1" applyBorder="1" applyAlignment="1" applyProtection="1">
      <alignment horizontal="center"/>
      <protection locked="0"/>
    </xf>
    <xf numFmtId="0" fontId="6" fillId="0" borderId="0" xfId="0" applyFont="1" applyFill="1" applyAlignment="1" applyProtection="1">
      <alignment horizontal="left" wrapText="1"/>
    </xf>
    <xf numFmtId="0" fontId="19" fillId="0" borderId="0" xfId="0" applyFont="1" applyAlignment="1" applyProtection="1">
      <alignment horizontal="left" vertical="center" wrapText="1" shrinkToFit="1"/>
    </xf>
    <xf numFmtId="0" fontId="0" fillId="0" borderId="0" xfId="0" applyAlignment="1" applyProtection="1">
      <alignment horizontal="left" vertical="center" wrapText="1" shrinkToFit="1"/>
    </xf>
    <xf numFmtId="0" fontId="0" fillId="0" borderId="5" xfId="0" applyFill="1" applyBorder="1" applyAlignment="1" applyProtection="1">
      <alignment horizontal="center"/>
    </xf>
    <xf numFmtId="0" fontId="0" fillId="0" borderId="11" xfId="0" applyFill="1" applyBorder="1" applyAlignment="1" applyProtection="1">
      <alignment horizontal="center"/>
    </xf>
    <xf numFmtId="0" fontId="5" fillId="0" borderId="0" xfId="0" applyFont="1" applyFill="1" applyAlignment="1" applyProtection="1">
      <alignment horizontal="right"/>
    </xf>
    <xf numFmtId="0" fontId="0" fillId="0" borderId="0" xfId="0" applyAlignment="1" applyProtection="1">
      <alignment horizontal="right"/>
    </xf>
    <xf numFmtId="0" fontId="0" fillId="0" borderId="0" xfId="0" applyAlignment="1" applyProtection="1"/>
    <xf numFmtId="0" fontId="0" fillId="0" borderId="0" xfId="0" applyFill="1" applyBorder="1" applyAlignment="1" applyProtection="1">
      <alignment horizontal="center"/>
    </xf>
    <xf numFmtId="0" fontId="0" fillId="0" borderId="5" xfId="0" applyBorder="1" applyAlignment="1" applyProtection="1"/>
    <xf numFmtId="0" fontId="0" fillId="0" borderId="11" xfId="0" applyBorder="1" applyAlignment="1" applyProtection="1"/>
    <xf numFmtId="14" fontId="0" fillId="0" borderId="11" xfId="0" applyNumberFormat="1" applyFill="1" applyBorder="1" applyAlignment="1" applyProtection="1">
      <alignment horizontal="center"/>
    </xf>
    <xf numFmtId="166" fontId="0" fillId="0" borderId="5" xfId="0" applyNumberFormat="1" applyFill="1" applyBorder="1" applyAlignment="1" applyProtection="1">
      <alignment horizontal="center"/>
    </xf>
    <xf numFmtId="0" fontId="0" fillId="0" borderId="0" xfId="0" applyAlignment="1">
      <alignment horizontal="right"/>
    </xf>
    <xf numFmtId="0" fontId="4" fillId="0" borderId="0" xfId="0" applyFont="1" applyFill="1" applyAlignment="1" applyProtection="1">
      <alignment horizontal="left" vertical="center"/>
    </xf>
    <xf numFmtId="14" fontId="0" fillId="0" borderId="5" xfId="0" applyNumberFormat="1" applyFill="1" applyBorder="1" applyAlignment="1" applyProtection="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17" dropStyle="combo" dx="22" fmlaLink="Lookup!$I$2" fmlaRange="Lookup!$B$1:$B$19" noThreeD="1" sel="7" val="2"/>
</file>

<file path=xl/ctrlProps/ctrlProp10.xml><?xml version="1.0" encoding="utf-8"?>
<formControlPr xmlns="http://schemas.microsoft.com/office/spreadsheetml/2009/9/main" objectType="Drop" dropLines="17" dropStyle="combo" dx="22" fmlaLink="Lookup!$Q$2" fmlaRange="Lookup!$B$1:$B$20" noThreeD="1" sel="16" val="0"/>
</file>

<file path=xl/ctrlProps/ctrlProp11.xml><?xml version="1.0" encoding="utf-8"?>
<formControlPr xmlns="http://schemas.microsoft.com/office/spreadsheetml/2009/9/main" objectType="Drop" dropLines="18" dropStyle="combo" dx="22" fmlaLink="Lookup!$I$2" fmlaRange="Lookup!$B$1:$B$19" noThreeD="1" sel="7" val="0"/>
</file>

<file path=xl/ctrlProps/ctrlProp12.xml><?xml version="1.0" encoding="utf-8"?>
<formControlPr xmlns="http://schemas.microsoft.com/office/spreadsheetml/2009/9/main" objectType="Drop" dropLines="9" dropStyle="combo" dx="22" fmlaLink="Lookup!$R$2" fmlaRange="Lookup!$B$21:$B$29" noThreeD="1" sel="5" val="0"/>
</file>

<file path=xl/ctrlProps/ctrlProp13.xml><?xml version="1.0" encoding="utf-8"?>
<formControlPr xmlns="http://schemas.microsoft.com/office/spreadsheetml/2009/9/main" objectType="Drop" dropLines="9" dropStyle="combo" dx="22" fmlaLink="Lookup!$S$2" fmlaRange="Lookup!$B$21:$B$29" noThreeD="1" sel="1" val="0"/>
</file>

<file path=xl/ctrlProps/ctrlProp14.xml><?xml version="1.0" encoding="utf-8"?>
<formControlPr xmlns="http://schemas.microsoft.com/office/spreadsheetml/2009/9/main" objectType="Drop" dropLines="9" dropStyle="combo" dx="22" fmlaLink="Lookup!$T$2" fmlaRange="Lookup!$B$35:$B$45" noThreeD="1" sel="1" val="0"/>
</file>

<file path=xl/ctrlProps/ctrlProp15.xml><?xml version="1.0" encoding="utf-8"?>
<formControlPr xmlns="http://schemas.microsoft.com/office/spreadsheetml/2009/9/main" objectType="Drop" dropLines="9" dropStyle="combo" dx="22" fmlaLink="Lookup!$U$2" fmlaRange="Lookup!$B$35:$B$45" noThreeD="1" sel="1" val="0"/>
</file>

<file path=xl/ctrlProps/ctrlProp2.xml><?xml version="1.0" encoding="utf-8"?>
<formControlPr xmlns="http://schemas.microsoft.com/office/spreadsheetml/2009/9/main" objectType="Drop" dropLines="18" dropStyle="combo" dx="22" fmlaLink="Lookup!$J$2" fmlaRange="Lookup!$B$1:$B$19" noThreeD="1" sel="4" val="0"/>
</file>

<file path=xl/ctrlProps/ctrlProp3.xml><?xml version="1.0" encoding="utf-8"?>
<formControlPr xmlns="http://schemas.microsoft.com/office/spreadsheetml/2009/9/main" objectType="Drop" dropLines="17" dropStyle="combo" dx="22" fmlaLink="Lookup!$H$2" fmlaRange="Lookup!$B$1:$B$19" noThreeD="1" sel="4" val="2"/>
</file>

<file path=xl/ctrlProps/ctrlProp4.xml><?xml version="1.0" encoding="utf-8"?>
<formControlPr xmlns="http://schemas.microsoft.com/office/spreadsheetml/2009/9/main" objectType="Drop" dropLines="18" dropStyle="combo" dx="22" fmlaLink="Lookup!$K$2" fmlaRange="Lookup!$B$1:$B$19" noThreeD="1" sel="14" val="0"/>
</file>

<file path=xl/ctrlProps/ctrlProp5.xml><?xml version="1.0" encoding="utf-8"?>
<formControlPr xmlns="http://schemas.microsoft.com/office/spreadsheetml/2009/9/main" objectType="Drop" dropLines="18" dropStyle="combo" dx="22" fmlaLink="Lookup!$L$2" fmlaRange="Lookup!$B$1:$B$19" noThreeD="1" sel="16" val="0"/>
</file>

<file path=xl/ctrlProps/ctrlProp6.xml><?xml version="1.0" encoding="utf-8"?>
<formControlPr xmlns="http://schemas.microsoft.com/office/spreadsheetml/2009/9/main" objectType="Drop" dropLines="17" dropStyle="combo" dx="22" fmlaLink="Lookup!$M$2" fmlaRange="Lookup!$B$1:$B$19" noThreeD="1" sel="1" val="0"/>
</file>

<file path=xl/ctrlProps/ctrlProp7.xml><?xml version="1.0" encoding="utf-8"?>
<formControlPr xmlns="http://schemas.microsoft.com/office/spreadsheetml/2009/9/main" objectType="Drop" dropLines="19" dropStyle="combo" dx="22" fmlaLink="Lookup!$N$2" fmlaRange="Lookup!$B$1:$B$19" noThreeD="1" sel="16" val="0"/>
</file>

<file path=xl/ctrlProps/ctrlProp8.xml><?xml version="1.0" encoding="utf-8"?>
<formControlPr xmlns="http://schemas.microsoft.com/office/spreadsheetml/2009/9/main" objectType="Drop" dropLines="18" dropStyle="combo" dx="22" fmlaLink="Lookup!$O$2" fmlaRange="Lookup!$B$1:$B$19" noThreeD="1" sel="16" val="0"/>
</file>

<file path=xl/ctrlProps/ctrlProp9.xml><?xml version="1.0" encoding="utf-8"?>
<formControlPr xmlns="http://schemas.microsoft.com/office/spreadsheetml/2009/9/main" objectType="Drop" dropLines="17" dropStyle="combo" dx="22" fmlaLink="Lookup!$P$2" fmlaRange="Lookup!$B$1:$B$19" noThreeD="1" sel="16"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15</xdr:row>
          <xdr:rowOff>12700</xdr:rowOff>
        </xdr:from>
        <xdr:to>
          <xdr:col>11</xdr:col>
          <xdr:colOff>450850</xdr:colOff>
          <xdr:row>16</xdr:row>
          <xdr:rowOff>50800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12700</xdr:rowOff>
        </xdr:from>
        <xdr:to>
          <xdr:col>3</xdr:col>
          <xdr:colOff>457200</xdr:colOff>
          <xdr:row>37</xdr:row>
          <xdr:rowOff>50800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12700</xdr:rowOff>
        </xdr:from>
        <xdr:to>
          <xdr:col>3</xdr:col>
          <xdr:colOff>457200</xdr:colOff>
          <xdr:row>16</xdr:row>
          <xdr:rowOff>50800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12700</xdr:rowOff>
        </xdr:from>
        <xdr:to>
          <xdr:col>11</xdr:col>
          <xdr:colOff>450850</xdr:colOff>
          <xdr:row>37</xdr:row>
          <xdr:rowOff>50800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12700</xdr:rowOff>
        </xdr:from>
        <xdr:to>
          <xdr:col>3</xdr:col>
          <xdr:colOff>457200</xdr:colOff>
          <xdr:row>58</xdr:row>
          <xdr:rowOff>50800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12700</xdr:rowOff>
        </xdr:from>
        <xdr:to>
          <xdr:col>11</xdr:col>
          <xdr:colOff>450850</xdr:colOff>
          <xdr:row>58</xdr:row>
          <xdr:rowOff>50800</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12700</xdr:rowOff>
        </xdr:from>
        <xdr:to>
          <xdr:col>3</xdr:col>
          <xdr:colOff>457200</xdr:colOff>
          <xdr:row>80</xdr:row>
          <xdr:rowOff>50800</xdr:rowOff>
        </xdr:to>
        <xdr:sp macro="" textlink="">
          <xdr:nvSpPr>
            <xdr:cNvPr id="3079" name="Drop Dow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79</xdr:row>
          <xdr:rowOff>12700</xdr:rowOff>
        </xdr:from>
        <xdr:to>
          <xdr:col>11</xdr:col>
          <xdr:colOff>450850</xdr:colOff>
          <xdr:row>80</xdr:row>
          <xdr:rowOff>50800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12700</xdr:rowOff>
        </xdr:from>
        <xdr:to>
          <xdr:col>3</xdr:col>
          <xdr:colOff>457200</xdr:colOff>
          <xdr:row>101</xdr:row>
          <xdr:rowOff>50800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100</xdr:row>
          <xdr:rowOff>12700</xdr:rowOff>
        </xdr:from>
        <xdr:to>
          <xdr:col>11</xdr:col>
          <xdr:colOff>450850</xdr:colOff>
          <xdr:row>101</xdr:row>
          <xdr:rowOff>50800</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57</xdr:row>
          <xdr:rowOff>12700</xdr:rowOff>
        </xdr:from>
        <xdr:to>
          <xdr:col>11</xdr:col>
          <xdr:colOff>450850</xdr:colOff>
          <xdr:row>58</xdr:row>
          <xdr:rowOff>50800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11</xdr:row>
          <xdr:rowOff>12700</xdr:rowOff>
        </xdr:from>
        <xdr:to>
          <xdr:col>4</xdr:col>
          <xdr:colOff>457200</xdr:colOff>
          <xdr:row>12</xdr:row>
          <xdr:rowOff>50800</xdr:rowOff>
        </xdr:to>
        <xdr:sp macro="" textlink="">
          <xdr:nvSpPr>
            <xdr:cNvPr id="4107" name="Drop Dow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12700</xdr:rowOff>
        </xdr:from>
        <xdr:to>
          <xdr:col>12</xdr:col>
          <xdr:colOff>450850</xdr:colOff>
          <xdr:row>12</xdr:row>
          <xdr:rowOff>50800</xdr:rowOff>
        </xdr:to>
        <xdr:sp macro="" textlink="">
          <xdr:nvSpPr>
            <xdr:cNvPr id="4108" name="Drop Dow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2</xdr:col>
          <xdr:colOff>95250</xdr:colOff>
          <xdr:row>11</xdr:row>
          <xdr:rowOff>209550</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12700</xdr:rowOff>
        </xdr:from>
        <xdr:to>
          <xdr:col>7</xdr:col>
          <xdr:colOff>12700</xdr:colOff>
          <xdr:row>11</xdr:row>
          <xdr:rowOff>209550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0"/>
    <pageSetUpPr fitToPage="1"/>
  </sheetPr>
  <dimension ref="A1:O29"/>
  <sheetViews>
    <sheetView showGridLines="0" tabSelected="1" topLeftCell="A9" zoomScaleNormal="100" workbookViewId="0">
      <selection activeCell="O11" sqref="O11"/>
    </sheetView>
  </sheetViews>
  <sheetFormatPr defaultRowHeight="12.5" x14ac:dyDescent="0.25"/>
  <cols>
    <col min="1" max="1" width="0.54296875" customWidth="1"/>
    <col min="14" max="14" width="0.54296875" customWidth="1"/>
    <col min="15" max="15" width="43.54296875" customWidth="1"/>
  </cols>
  <sheetData>
    <row r="1" spans="1:15" ht="25.5" customHeight="1" x14ac:dyDescent="0.35">
      <c r="A1" s="71"/>
      <c r="B1" s="72" t="s">
        <v>0</v>
      </c>
      <c r="C1" s="73"/>
      <c r="D1" s="73"/>
      <c r="E1" s="73"/>
      <c r="F1" s="132"/>
      <c r="G1" s="132"/>
      <c r="H1" s="132"/>
      <c r="I1" s="132"/>
      <c r="J1" s="132"/>
      <c r="K1" s="132"/>
      <c r="L1" s="73"/>
      <c r="M1" s="73"/>
      <c r="N1" s="71"/>
    </row>
    <row r="2" spans="1:15" ht="16.5" customHeight="1" x14ac:dyDescent="0.4">
      <c r="A2" s="71"/>
      <c r="B2" s="68"/>
      <c r="C2" s="68"/>
      <c r="D2" s="68"/>
      <c r="E2" s="68"/>
      <c r="F2" s="132"/>
      <c r="G2" s="133"/>
      <c r="H2" s="133"/>
      <c r="I2" s="133"/>
      <c r="J2" s="132"/>
      <c r="L2" s="68"/>
      <c r="M2" s="68"/>
      <c r="N2" s="71"/>
    </row>
    <row r="3" spans="1:15" ht="15.5" x14ac:dyDescent="0.35">
      <c r="A3" s="67"/>
      <c r="B3" s="69" t="s">
        <v>1</v>
      </c>
      <c r="C3" s="70"/>
      <c r="N3" s="67"/>
    </row>
    <row r="4" spans="1:15" x14ac:dyDescent="0.25">
      <c r="A4" s="67"/>
      <c r="N4" s="67"/>
    </row>
    <row r="5" spans="1:15" ht="69.75" customHeight="1" x14ac:dyDescent="0.25">
      <c r="A5" s="67"/>
      <c r="B5" s="149" t="s">
        <v>2</v>
      </c>
      <c r="C5" s="150"/>
      <c r="D5" s="150"/>
      <c r="E5" s="150"/>
      <c r="F5" s="150"/>
      <c r="G5" s="150"/>
      <c r="H5" s="150"/>
      <c r="I5" s="150"/>
      <c r="J5" s="150"/>
      <c r="K5" s="150"/>
      <c r="L5" s="150"/>
      <c r="M5" s="150"/>
      <c r="N5" s="67"/>
    </row>
    <row r="6" spans="1:15" x14ac:dyDescent="0.25">
      <c r="A6" s="67"/>
      <c r="N6" s="67"/>
    </row>
    <row r="7" spans="1:15" ht="56.25" customHeight="1" x14ac:dyDescent="0.25">
      <c r="A7" s="67"/>
      <c r="B7" s="151" t="s">
        <v>3</v>
      </c>
      <c r="C7" s="152"/>
      <c r="D7" s="152"/>
      <c r="E7" s="152"/>
      <c r="F7" s="152"/>
      <c r="G7" s="152"/>
      <c r="H7" s="152"/>
      <c r="I7" s="152"/>
      <c r="J7" s="152"/>
      <c r="K7" s="152"/>
      <c r="L7" s="152"/>
      <c r="M7" s="152"/>
      <c r="N7" s="67"/>
    </row>
    <row r="8" spans="1:15" ht="5.25" customHeight="1" x14ac:dyDescent="0.25">
      <c r="A8" s="67"/>
      <c r="B8" s="67"/>
      <c r="C8" s="67"/>
      <c r="D8" s="67"/>
      <c r="E8" s="67"/>
      <c r="F8" s="67"/>
      <c r="G8" s="67"/>
      <c r="H8" s="67"/>
      <c r="I8" s="67"/>
      <c r="J8" s="67"/>
      <c r="K8" s="67"/>
      <c r="L8" s="67"/>
      <c r="M8" s="67"/>
      <c r="N8" s="67"/>
    </row>
    <row r="9" spans="1:15" ht="15.5" x14ac:dyDescent="0.35">
      <c r="A9" s="67"/>
      <c r="B9" s="69" t="s">
        <v>4</v>
      </c>
      <c r="C9" s="70"/>
      <c r="D9" s="70"/>
      <c r="N9" s="67"/>
    </row>
    <row r="10" spans="1:15" x14ac:dyDescent="0.25">
      <c r="A10" s="67"/>
      <c r="N10" s="67"/>
    </row>
    <row r="11" spans="1:15" ht="39.75" customHeight="1" x14ac:dyDescent="0.25">
      <c r="A11" s="67"/>
      <c r="B11" s="149" t="s">
        <v>5</v>
      </c>
      <c r="C11" s="150"/>
      <c r="D11" s="150"/>
      <c r="E11" s="150"/>
      <c r="F11" s="150"/>
      <c r="G11" s="150"/>
      <c r="H11" s="150"/>
      <c r="I11" s="150"/>
      <c r="J11" s="150"/>
      <c r="K11" s="150"/>
      <c r="L11" s="150"/>
      <c r="M11" s="150"/>
      <c r="N11" s="67"/>
    </row>
    <row r="12" spans="1:15" ht="12.75" customHeight="1" x14ac:dyDescent="0.25">
      <c r="A12" s="67"/>
      <c r="B12" s="144"/>
      <c r="C12" s="144"/>
      <c r="D12" s="144"/>
      <c r="E12" s="144"/>
      <c r="F12" s="144"/>
      <c r="G12" s="144"/>
      <c r="H12" s="144"/>
      <c r="I12" s="144"/>
      <c r="J12" s="144"/>
      <c r="K12" s="144"/>
      <c r="L12" s="144"/>
      <c r="M12" s="144"/>
      <c r="N12" s="67"/>
    </row>
    <row r="13" spans="1:15" ht="72" customHeight="1" x14ac:dyDescent="0.25">
      <c r="A13" s="67"/>
      <c r="B13" s="153" t="s">
        <v>6</v>
      </c>
      <c r="C13" s="154"/>
      <c r="D13" s="154"/>
      <c r="E13" s="154"/>
      <c r="F13" s="154"/>
      <c r="G13" s="154"/>
      <c r="H13" s="154"/>
      <c r="I13" s="154"/>
      <c r="J13" s="154"/>
      <c r="K13" s="154"/>
      <c r="L13" s="154"/>
      <c r="M13" s="154"/>
      <c r="N13" s="67"/>
      <c r="O13" s="14"/>
    </row>
    <row r="14" spans="1:15" x14ac:dyDescent="0.25">
      <c r="A14" s="67"/>
      <c r="N14" s="67"/>
    </row>
    <row r="15" spans="1:15" ht="81" customHeight="1" x14ac:dyDescent="0.25">
      <c r="A15" s="67"/>
      <c r="B15" s="149" t="s">
        <v>7</v>
      </c>
      <c r="C15" s="150"/>
      <c r="D15" s="150"/>
      <c r="E15" s="150"/>
      <c r="F15" s="150"/>
      <c r="G15" s="150"/>
      <c r="H15" s="150"/>
      <c r="I15" s="150"/>
      <c r="J15" s="150"/>
      <c r="K15" s="150"/>
      <c r="L15" s="150"/>
      <c r="M15" s="150"/>
      <c r="N15" s="67"/>
    </row>
    <row r="16" spans="1:15" x14ac:dyDescent="0.25">
      <c r="A16" s="67"/>
      <c r="N16" s="67"/>
    </row>
    <row r="17" spans="1:14" ht="45.75" customHeight="1" x14ac:dyDescent="0.25">
      <c r="A17" s="67"/>
      <c r="B17" s="149" t="s">
        <v>8</v>
      </c>
      <c r="C17" s="150"/>
      <c r="D17" s="150"/>
      <c r="E17" s="150"/>
      <c r="F17" s="150"/>
      <c r="G17" s="150"/>
      <c r="H17" s="150"/>
      <c r="I17" s="150"/>
      <c r="J17" s="150"/>
      <c r="K17" s="150"/>
      <c r="L17" s="150"/>
      <c r="M17" s="150"/>
      <c r="N17" s="67"/>
    </row>
    <row r="18" spans="1:14" x14ac:dyDescent="0.25">
      <c r="A18" s="67"/>
      <c r="N18" s="67"/>
    </row>
    <row r="19" spans="1:14" ht="18" customHeight="1" x14ac:dyDescent="0.25">
      <c r="A19" s="67"/>
      <c r="B19" s="149" t="s">
        <v>9</v>
      </c>
      <c r="C19" s="150"/>
      <c r="D19" s="150"/>
      <c r="E19" s="150"/>
      <c r="F19" s="150"/>
      <c r="G19" s="150"/>
      <c r="H19" s="150"/>
      <c r="I19" s="150"/>
      <c r="J19" s="150"/>
      <c r="K19" s="150"/>
      <c r="L19" s="150"/>
      <c r="M19" s="150"/>
      <c r="N19" s="67"/>
    </row>
    <row r="20" spans="1:14" x14ac:dyDescent="0.25">
      <c r="A20" s="67"/>
      <c r="N20" s="67"/>
    </row>
    <row r="21" spans="1:14" ht="45.65" customHeight="1" x14ac:dyDescent="0.25">
      <c r="A21" s="67"/>
      <c r="B21" s="149" t="s">
        <v>10</v>
      </c>
      <c r="C21" s="150"/>
      <c r="D21" s="150"/>
      <c r="E21" s="150"/>
      <c r="F21" s="150"/>
      <c r="G21" s="150"/>
      <c r="H21" s="150"/>
      <c r="I21" s="150"/>
      <c r="J21" s="150"/>
      <c r="K21" s="150"/>
      <c r="L21" s="150"/>
      <c r="M21" s="150"/>
      <c r="N21" s="67"/>
    </row>
    <row r="22" spans="1:14" ht="43.5" customHeight="1" x14ac:dyDescent="0.25">
      <c r="A22" s="67"/>
      <c r="B22" s="149" t="s">
        <v>11</v>
      </c>
      <c r="C22" s="149"/>
      <c r="D22" s="149"/>
      <c r="E22" s="149"/>
      <c r="F22" s="149"/>
      <c r="G22" s="149"/>
      <c r="H22" s="149"/>
      <c r="I22" s="149"/>
      <c r="J22" s="149"/>
      <c r="K22" s="149"/>
      <c r="L22" s="149"/>
      <c r="M22" s="149"/>
      <c r="N22" s="67"/>
    </row>
    <row r="23" spans="1:14" ht="3.65" customHeight="1" x14ac:dyDescent="0.25">
      <c r="A23" s="67"/>
      <c r="N23" s="67"/>
    </row>
    <row r="24" spans="1:14" ht="32.25" customHeight="1" x14ac:dyDescent="0.25">
      <c r="A24" s="67"/>
      <c r="B24" s="149" t="s">
        <v>12</v>
      </c>
      <c r="C24" s="149"/>
      <c r="D24" s="149"/>
      <c r="E24" s="149"/>
      <c r="F24" s="149"/>
      <c r="G24" s="149"/>
      <c r="H24" s="149"/>
      <c r="I24" s="149"/>
      <c r="J24" s="149"/>
      <c r="K24" s="149"/>
      <c r="L24" s="149"/>
      <c r="M24" s="149"/>
      <c r="N24" s="67"/>
    </row>
    <row r="25" spans="1:14" x14ac:dyDescent="0.25">
      <c r="A25" s="67"/>
      <c r="N25" s="67"/>
    </row>
    <row r="26" spans="1:14" ht="54.75" customHeight="1" x14ac:dyDescent="0.25">
      <c r="A26" s="67"/>
      <c r="B26" s="149" t="s">
        <v>13</v>
      </c>
      <c r="C26" s="150"/>
      <c r="D26" s="150"/>
      <c r="E26" s="150"/>
      <c r="F26" s="150"/>
      <c r="G26" s="150"/>
      <c r="H26" s="150"/>
      <c r="I26" s="150"/>
      <c r="J26" s="150"/>
      <c r="K26" s="150"/>
      <c r="L26" s="150"/>
      <c r="M26" s="150"/>
      <c r="N26" s="67"/>
    </row>
    <row r="27" spans="1:14" ht="5.25" customHeight="1" x14ac:dyDescent="0.25">
      <c r="A27" s="67"/>
      <c r="N27" s="67"/>
    </row>
    <row r="28" spans="1:14" ht="5.25" customHeight="1" x14ac:dyDescent="0.25">
      <c r="A28" s="67"/>
      <c r="B28" s="107"/>
      <c r="C28" s="107"/>
      <c r="D28" s="107"/>
      <c r="E28" s="107"/>
      <c r="F28" s="107"/>
      <c r="G28" s="107"/>
      <c r="H28" s="107"/>
      <c r="I28" s="107"/>
      <c r="J28" s="107"/>
      <c r="K28" s="107"/>
      <c r="L28" s="107"/>
      <c r="M28" s="107"/>
      <c r="N28" s="67"/>
    </row>
    <row r="29" spans="1:14" ht="22.5" customHeight="1" x14ac:dyDescent="0.25">
      <c r="A29" s="14"/>
      <c r="B29" s="106" t="s">
        <v>14</v>
      </c>
      <c r="N29" s="14"/>
    </row>
  </sheetData>
  <sheetProtection selectLockedCells="1"/>
  <mergeCells count="11">
    <mergeCell ref="B5:M5"/>
    <mergeCell ref="B7:M7"/>
    <mergeCell ref="B11:M11"/>
    <mergeCell ref="B15:M15"/>
    <mergeCell ref="B13:M13"/>
    <mergeCell ref="B24:M24"/>
    <mergeCell ref="B21:M21"/>
    <mergeCell ref="B22:M22"/>
    <mergeCell ref="B26:M26"/>
    <mergeCell ref="B17:M17"/>
    <mergeCell ref="B19:M19"/>
  </mergeCells>
  <phoneticPr fontId="2" type="noConversion"/>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A4" sqref="A4"/>
    </sheetView>
  </sheetViews>
  <sheetFormatPr defaultRowHeight="12.5" x14ac:dyDescent="0.25"/>
  <cols>
    <col min="1" max="1" width="63.7265625" customWidth="1"/>
    <col min="2" max="2" width="16.453125" bestFit="1" customWidth="1"/>
    <col min="3" max="3" width="14.54296875" style="53" customWidth="1"/>
    <col min="4" max="4" width="14.1796875" style="53" customWidth="1"/>
  </cols>
  <sheetData>
    <row r="1" spans="1:5" ht="13" thickBot="1" x14ac:dyDescent="0.3"/>
    <row r="2" spans="1:5" ht="13.5" thickBot="1" x14ac:dyDescent="0.35">
      <c r="A2" s="113" t="s">
        <v>15</v>
      </c>
      <c r="B2" s="114" t="s">
        <v>16</v>
      </c>
      <c r="C2" s="115" t="s">
        <v>17</v>
      </c>
      <c r="D2" s="118" t="s">
        <v>18</v>
      </c>
    </row>
    <row r="3" spans="1:5" x14ac:dyDescent="0.25">
      <c r="A3" s="111" t="s">
        <v>19</v>
      </c>
      <c r="B3" s="111" t="s">
        <v>20</v>
      </c>
      <c r="C3" s="112" t="s">
        <v>21</v>
      </c>
      <c r="D3" s="117" t="s">
        <v>22</v>
      </c>
      <c r="E3" s="108"/>
    </row>
    <row r="4" spans="1:5" x14ac:dyDescent="0.25">
      <c r="A4" s="13" t="s">
        <v>23</v>
      </c>
      <c r="B4" s="13" t="s">
        <v>24</v>
      </c>
      <c r="C4" s="109" t="s">
        <v>21</v>
      </c>
      <c r="D4" s="116" t="s">
        <v>22</v>
      </c>
      <c r="E4" s="108"/>
    </row>
    <row r="5" spans="1:5" x14ac:dyDescent="0.25">
      <c r="A5" s="105" t="s">
        <v>25</v>
      </c>
      <c r="B5" s="13" t="s">
        <v>26</v>
      </c>
      <c r="C5" s="109" t="s">
        <v>21</v>
      </c>
      <c r="D5" s="116" t="s">
        <v>22</v>
      </c>
      <c r="E5" s="108"/>
    </row>
    <row r="6" spans="1:5" x14ac:dyDescent="0.25">
      <c r="A6" s="13" t="s">
        <v>27</v>
      </c>
      <c r="B6" s="13" t="s">
        <v>28</v>
      </c>
      <c r="C6" s="109" t="s">
        <v>21</v>
      </c>
      <c r="D6" s="116" t="s">
        <v>22</v>
      </c>
      <c r="E6" s="108"/>
    </row>
    <row r="7" spans="1:5" x14ac:dyDescent="0.25">
      <c r="A7" s="13" t="s">
        <v>29</v>
      </c>
      <c r="B7" s="13" t="s">
        <v>30</v>
      </c>
      <c r="C7" s="109" t="s">
        <v>21</v>
      </c>
      <c r="D7" s="116" t="s">
        <v>22</v>
      </c>
      <c r="E7" s="108"/>
    </row>
    <row r="8" spans="1:5" x14ac:dyDescent="0.25">
      <c r="A8" s="105" t="s">
        <v>31</v>
      </c>
      <c r="B8" s="13" t="s">
        <v>32</v>
      </c>
      <c r="C8" s="109" t="s">
        <v>21</v>
      </c>
      <c r="D8" s="116" t="s">
        <v>22</v>
      </c>
      <c r="E8" s="108"/>
    </row>
    <row r="9" spans="1:5" x14ac:dyDescent="0.25">
      <c r="A9" s="13" t="s">
        <v>33</v>
      </c>
      <c r="B9" s="13" t="s">
        <v>34</v>
      </c>
      <c r="C9" s="110" t="s">
        <v>35</v>
      </c>
      <c r="D9" s="116" t="s">
        <v>22</v>
      </c>
    </row>
    <row r="10" spans="1:5" x14ac:dyDescent="0.25">
      <c r="A10" s="13" t="s">
        <v>36</v>
      </c>
      <c r="B10" s="13" t="s">
        <v>37</v>
      </c>
      <c r="C10" s="126" t="s">
        <v>38</v>
      </c>
      <c r="D10" s="116" t="s">
        <v>22</v>
      </c>
    </row>
    <row r="11" spans="1:5" x14ac:dyDescent="0.25">
      <c r="A11" s="13" t="s">
        <v>39</v>
      </c>
      <c r="B11" s="13" t="s">
        <v>40</v>
      </c>
      <c r="C11" s="109" t="s">
        <v>41</v>
      </c>
      <c r="D11" s="116" t="s">
        <v>22</v>
      </c>
    </row>
    <row r="12" spans="1:5" x14ac:dyDescent="0.25">
      <c r="A12" s="13" t="s">
        <v>42</v>
      </c>
      <c r="B12" s="13" t="s">
        <v>43</v>
      </c>
      <c r="C12" s="109" t="s">
        <v>21</v>
      </c>
      <c r="D12" s="116" t="s">
        <v>22</v>
      </c>
    </row>
    <row r="13" spans="1:5" x14ac:dyDescent="0.25">
      <c r="A13" s="123" t="s">
        <v>44</v>
      </c>
      <c r="B13" s="123" t="s">
        <v>45</v>
      </c>
      <c r="C13" s="124" t="s">
        <v>35</v>
      </c>
      <c r="D13" s="125" t="s">
        <v>22</v>
      </c>
    </row>
    <row r="14" spans="1:5" ht="13" x14ac:dyDescent="0.3">
      <c r="A14" s="119" t="s">
        <v>44</v>
      </c>
      <c r="B14" s="119" t="s">
        <v>46</v>
      </c>
      <c r="C14" s="122" t="s">
        <v>21</v>
      </c>
      <c r="D14" s="121" t="s">
        <v>47</v>
      </c>
      <c r="E14" s="127" t="s">
        <v>48</v>
      </c>
    </row>
    <row r="15" spans="1:5" ht="13" x14ac:dyDescent="0.3">
      <c r="A15" s="119" t="s">
        <v>44</v>
      </c>
      <c r="B15" s="119" t="s">
        <v>49</v>
      </c>
      <c r="C15" s="120" t="s">
        <v>35</v>
      </c>
      <c r="D15" s="121" t="s">
        <v>47</v>
      </c>
      <c r="E15" s="127" t="s">
        <v>48</v>
      </c>
    </row>
    <row r="16" spans="1:5" x14ac:dyDescent="0.25">
      <c r="A16" s="111" t="s">
        <v>50</v>
      </c>
      <c r="B16" s="111" t="s">
        <v>51</v>
      </c>
      <c r="C16" s="126" t="s">
        <v>38</v>
      </c>
      <c r="D16" s="117" t="s">
        <v>22</v>
      </c>
    </row>
    <row r="17" spans="1:5" x14ac:dyDescent="0.25">
      <c r="A17" s="123" t="s">
        <v>50</v>
      </c>
      <c r="B17" s="123" t="s">
        <v>52</v>
      </c>
      <c r="C17" s="128" t="s">
        <v>41</v>
      </c>
      <c r="D17" s="125" t="s">
        <v>22</v>
      </c>
    </row>
    <row r="18" spans="1:5" ht="13" x14ac:dyDescent="0.3">
      <c r="A18" s="119" t="s">
        <v>50</v>
      </c>
      <c r="B18" s="119" t="s">
        <v>53</v>
      </c>
      <c r="C18" s="120" t="s">
        <v>38</v>
      </c>
      <c r="D18" s="121" t="s">
        <v>47</v>
      </c>
      <c r="E18" s="127" t="s">
        <v>48</v>
      </c>
    </row>
    <row r="19" spans="1:5" ht="13" x14ac:dyDescent="0.3">
      <c r="A19" s="119" t="s">
        <v>50</v>
      </c>
      <c r="B19" s="119" t="s">
        <v>54</v>
      </c>
      <c r="C19" s="122" t="s">
        <v>41</v>
      </c>
      <c r="D19" s="121" t="s">
        <v>47</v>
      </c>
      <c r="E19" s="127" t="s">
        <v>48</v>
      </c>
    </row>
    <row r="20" spans="1:5" x14ac:dyDescent="0.25">
      <c r="A20" s="111" t="s">
        <v>55</v>
      </c>
      <c r="B20" s="111" t="s">
        <v>56</v>
      </c>
      <c r="C20" s="126"/>
      <c r="D20" s="129" t="s">
        <v>57</v>
      </c>
    </row>
    <row r="21" spans="1:5" ht="13" thickBot="1" x14ac:dyDescent="0.3">
      <c r="A21" s="111" t="s">
        <v>58</v>
      </c>
      <c r="B21" s="111" t="s">
        <v>59</v>
      </c>
      <c r="C21" s="126"/>
      <c r="D21" s="129" t="s">
        <v>57</v>
      </c>
    </row>
    <row r="22" spans="1:5" ht="25.5" thickBot="1" x14ac:dyDescent="0.3">
      <c r="A22" s="131" t="s">
        <v>60</v>
      </c>
    </row>
    <row r="23" spans="1:5" ht="26" thickBot="1" x14ac:dyDescent="0.3">
      <c r="A23" s="131" t="s">
        <v>61</v>
      </c>
    </row>
    <row r="24" spans="1:5" x14ac:dyDescent="0.25">
      <c r="A24" s="1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7"/>
  </sheetPr>
  <dimension ref="A1:V126"/>
  <sheetViews>
    <sheetView showGridLines="0" zoomScale="90" zoomScaleNormal="90" workbookViewId="0">
      <pane ySplit="9" topLeftCell="A42" activePane="bottomLeft" state="frozen"/>
      <selection activeCell="K62" sqref="K62"/>
      <selection pane="bottomLeft" activeCell="E8" sqref="E8"/>
    </sheetView>
  </sheetViews>
  <sheetFormatPr defaultColWidth="9.1796875" defaultRowHeight="12.5" x14ac:dyDescent="0.25"/>
  <cols>
    <col min="1" max="1" width="10.7265625" style="17" customWidth="1"/>
    <col min="2" max="2" width="16" style="43" customWidth="1"/>
    <col min="3" max="3" width="15.54296875" style="43" customWidth="1"/>
    <col min="4" max="4" width="10.54296875" style="43" customWidth="1"/>
    <col min="5" max="5" width="12.1796875" style="43" customWidth="1"/>
    <col min="6" max="6" width="10.54296875" style="43" customWidth="1"/>
    <col min="7" max="7" width="11.1796875" style="17" bestFit="1" customWidth="1"/>
    <col min="8" max="8" width="1.7265625" style="17" customWidth="1"/>
    <col min="9" max="9" width="9" style="17" customWidth="1"/>
    <col min="10" max="10" width="17" style="43" customWidth="1"/>
    <col min="11" max="11" width="15.7265625" style="43" customWidth="1"/>
    <col min="12" max="12" width="10.1796875" style="43" customWidth="1"/>
    <col min="13" max="13" width="11.54296875" style="43" customWidth="1"/>
    <col min="14" max="14" width="10.1796875" style="43" customWidth="1"/>
    <col min="15" max="15" width="11.1796875" style="17" customWidth="1"/>
    <col min="16" max="16" width="1.26953125" style="17" customWidth="1"/>
    <col min="17" max="16384" width="9.1796875" style="17"/>
  </cols>
  <sheetData>
    <row r="1" spans="1:22" ht="21" customHeight="1" x14ac:dyDescent="0.4">
      <c r="A1" s="160" t="s">
        <v>62</v>
      </c>
      <c r="B1" s="161"/>
      <c r="C1" s="161"/>
      <c r="D1" s="161"/>
      <c r="E1" s="161"/>
      <c r="F1" s="161"/>
      <c r="G1" s="161"/>
      <c r="H1" s="161"/>
      <c r="I1" s="161"/>
      <c r="J1" s="161"/>
      <c r="K1" s="161"/>
      <c r="L1" s="161"/>
      <c r="M1" s="161"/>
      <c r="N1" s="161"/>
      <c r="O1" s="161"/>
      <c r="P1" s="88"/>
      <c r="Q1" s="47"/>
      <c r="R1" s="47"/>
      <c r="S1" s="47"/>
      <c r="T1" s="47"/>
    </row>
    <row r="2" spans="1:22" x14ac:dyDescent="0.25">
      <c r="P2" s="28"/>
    </row>
    <row r="3" spans="1:22" ht="14" x14ac:dyDescent="0.3">
      <c r="A3" s="146"/>
      <c r="B3" s="134" t="s">
        <v>63</v>
      </c>
      <c r="C3" s="162"/>
      <c r="D3" s="162"/>
      <c r="E3" s="162"/>
      <c r="F3" s="162"/>
      <c r="G3" s="162"/>
      <c r="H3" s="18"/>
      <c r="I3" s="146"/>
      <c r="J3" s="146" t="s">
        <v>64</v>
      </c>
      <c r="K3" s="162"/>
      <c r="L3" s="162"/>
      <c r="M3" s="162"/>
      <c r="N3" s="162"/>
      <c r="O3" s="162"/>
      <c r="P3" s="28"/>
    </row>
    <row r="4" spans="1:22" ht="14" x14ac:dyDescent="0.3">
      <c r="A4" s="146"/>
      <c r="B4" s="146" t="s">
        <v>65</v>
      </c>
      <c r="C4" s="164"/>
      <c r="D4" s="165"/>
      <c r="E4" s="165"/>
      <c r="F4" s="165"/>
      <c r="G4" s="165"/>
      <c r="H4" s="18"/>
      <c r="I4" s="19"/>
      <c r="J4" s="74" t="s">
        <v>66</v>
      </c>
      <c r="K4" s="163"/>
      <c r="L4" s="163"/>
      <c r="M4" s="163"/>
      <c r="N4" s="163"/>
      <c r="O4" s="163"/>
      <c r="P4" s="28"/>
    </row>
    <row r="5" spans="1:22" ht="15" customHeight="1" x14ac:dyDescent="0.3">
      <c r="A5" s="20"/>
      <c r="B5" s="145" t="s">
        <v>67</v>
      </c>
      <c r="C5" s="166"/>
      <c r="D5" s="166"/>
      <c r="E5" s="166"/>
      <c r="F5" s="166"/>
      <c r="G5" s="166"/>
      <c r="H5" s="18"/>
      <c r="I5" s="21"/>
      <c r="J5" s="22"/>
      <c r="K5" s="22"/>
      <c r="L5" s="22"/>
      <c r="M5" s="22"/>
      <c r="N5" s="22"/>
      <c r="O5" s="23"/>
      <c r="P5" s="28"/>
    </row>
    <row r="6" spans="1:22" ht="15" customHeight="1" x14ac:dyDescent="0.3">
      <c r="A6" s="20"/>
      <c r="B6" s="145"/>
      <c r="C6" s="77"/>
      <c r="D6" s="77"/>
      <c r="E6" s="77"/>
      <c r="F6" s="77"/>
      <c r="G6" s="77"/>
      <c r="H6" s="18"/>
      <c r="I6" s="21"/>
      <c r="J6" s="22"/>
      <c r="K6" s="22"/>
      <c r="L6" s="22"/>
      <c r="M6" s="22"/>
      <c r="N6" s="22"/>
      <c r="O6" s="23"/>
      <c r="P6" s="28"/>
    </row>
    <row r="7" spans="1:22" ht="15" customHeight="1" x14ac:dyDescent="0.3">
      <c r="A7" s="20"/>
      <c r="C7" s="147"/>
      <c r="D7" s="147"/>
      <c r="E7" s="146" t="s">
        <v>68</v>
      </c>
      <c r="F7" s="168">
        <v>0</v>
      </c>
      <c r="G7" s="168"/>
      <c r="H7" s="77"/>
      <c r="I7" s="77"/>
      <c r="J7" s="77"/>
      <c r="K7" s="22"/>
      <c r="L7" s="22"/>
      <c r="M7" s="22"/>
      <c r="N7" s="22"/>
      <c r="O7" s="23"/>
      <c r="P7" s="28"/>
    </row>
    <row r="8" spans="1:22" ht="15" customHeight="1" x14ac:dyDescent="0.3">
      <c r="A8" s="20"/>
      <c r="B8" s="145"/>
      <c r="C8" s="77"/>
      <c r="D8" s="77"/>
      <c r="E8" s="77"/>
      <c r="F8" s="77"/>
      <c r="G8" s="77"/>
      <c r="H8" s="18"/>
      <c r="I8" s="21"/>
      <c r="J8" s="22"/>
      <c r="K8" s="22"/>
      <c r="L8" s="22"/>
      <c r="M8" s="22"/>
      <c r="N8" s="22"/>
      <c r="O8" s="23"/>
      <c r="P8" s="28"/>
    </row>
    <row r="9" spans="1:22" ht="23.25" customHeight="1" x14ac:dyDescent="0.25">
      <c r="A9" s="169" t="s">
        <v>69</v>
      </c>
      <c r="B9" s="169"/>
      <c r="C9" s="169"/>
      <c r="D9" s="169"/>
      <c r="E9" s="169"/>
      <c r="F9" s="169"/>
      <c r="G9" s="169"/>
      <c r="H9" s="169"/>
      <c r="I9" s="169"/>
      <c r="J9" s="169"/>
      <c r="K9" s="169"/>
      <c r="L9" s="169"/>
      <c r="M9" s="169"/>
      <c r="N9" s="169"/>
      <c r="O9" s="169"/>
      <c r="P9" s="28"/>
    </row>
    <row r="10" spans="1:22" ht="7.5" customHeight="1" x14ac:dyDescent="0.3">
      <c r="A10" s="137"/>
      <c r="B10" s="138"/>
      <c r="C10" s="139"/>
      <c r="D10" s="139"/>
      <c r="E10" s="139"/>
      <c r="F10" s="138"/>
      <c r="G10" s="137"/>
      <c r="H10" s="137"/>
      <c r="I10" s="137"/>
      <c r="J10" s="138"/>
      <c r="K10" s="138"/>
      <c r="L10" s="138"/>
      <c r="M10" s="138"/>
      <c r="N10" s="29"/>
      <c r="O10" s="28"/>
      <c r="P10" s="28"/>
    </row>
    <row r="11" spans="1:22" s="21" customFormat="1" ht="13" x14ac:dyDescent="0.3">
      <c r="A11" s="135" t="s">
        <v>70</v>
      </c>
      <c r="B11" s="136"/>
      <c r="C11" s="136"/>
      <c r="D11" s="136"/>
      <c r="E11" s="136"/>
      <c r="F11" s="136"/>
      <c r="G11" s="135"/>
      <c r="H11" s="135"/>
      <c r="I11" s="135"/>
      <c r="J11" s="136"/>
      <c r="K11" s="136"/>
      <c r="L11" s="136"/>
      <c r="M11" s="136"/>
      <c r="N11" s="43"/>
      <c r="O11" s="17"/>
      <c r="P11" s="87"/>
    </row>
    <row r="12" spans="1:22" s="21" customFormat="1" ht="42.75" customHeight="1" x14ac:dyDescent="0.3">
      <c r="A12" s="157" t="s">
        <v>71</v>
      </c>
      <c r="B12" s="167"/>
      <c r="C12" s="167"/>
      <c r="D12" s="167"/>
      <c r="E12" s="167"/>
      <c r="F12" s="167"/>
      <c r="G12" s="167"/>
      <c r="H12" s="167"/>
      <c r="I12" s="167"/>
      <c r="J12" s="167"/>
      <c r="K12" s="167"/>
      <c r="L12" s="167"/>
      <c r="M12" s="167"/>
      <c r="N12" s="167"/>
      <c r="O12" s="167"/>
      <c r="P12" s="87"/>
    </row>
    <row r="13" spans="1:22" s="21" customFormat="1" ht="4.9000000000000004" customHeight="1" x14ac:dyDescent="0.3">
      <c r="A13" s="170"/>
      <c r="B13" s="171"/>
      <c r="C13" s="171"/>
      <c r="D13" s="171"/>
      <c r="E13" s="171"/>
      <c r="F13" s="171"/>
      <c r="G13" s="171"/>
      <c r="H13" s="171"/>
      <c r="I13" s="171"/>
      <c r="J13" s="171"/>
      <c r="K13" s="171"/>
      <c r="L13" s="171"/>
      <c r="M13" s="171"/>
      <c r="N13" s="171"/>
      <c r="O13" s="171"/>
      <c r="P13" s="87"/>
    </row>
    <row r="14" spans="1:22" ht="7.5" customHeight="1" x14ac:dyDescent="0.25">
      <c r="A14" s="28"/>
      <c r="B14" s="29"/>
      <c r="C14" s="30"/>
      <c r="D14" s="30"/>
      <c r="E14" s="30"/>
      <c r="F14" s="29"/>
      <c r="G14" s="28"/>
      <c r="H14" s="31"/>
      <c r="I14" s="28"/>
      <c r="J14" s="29"/>
      <c r="K14" s="29"/>
      <c r="L14" s="29"/>
      <c r="M14" s="29"/>
      <c r="N14" s="29"/>
      <c r="O14" s="28"/>
      <c r="P14" s="28"/>
    </row>
    <row r="15" spans="1:22" s="21" customFormat="1" ht="13" x14ac:dyDescent="0.3">
      <c r="A15" s="155"/>
      <c r="B15" s="155"/>
      <c r="C15" s="32"/>
      <c r="D15" s="32"/>
      <c r="E15" s="32"/>
      <c r="F15" s="32"/>
      <c r="G15" s="32"/>
      <c r="H15" s="33"/>
      <c r="I15" s="155"/>
      <c r="J15" s="155"/>
      <c r="K15" s="32"/>
      <c r="L15" s="32"/>
      <c r="M15" s="32"/>
      <c r="N15" s="32"/>
      <c r="O15" s="32"/>
      <c r="P15" s="87"/>
      <c r="S15" s="17"/>
      <c r="T15" s="17"/>
      <c r="U15" s="17"/>
      <c r="V15" s="17"/>
    </row>
    <row r="16" spans="1:22" s="21" customFormat="1" ht="13" x14ac:dyDescent="0.3">
      <c r="A16" s="156" t="s">
        <v>72</v>
      </c>
      <c r="B16" s="156"/>
      <c r="C16" s="15"/>
      <c r="D16" s="15"/>
      <c r="E16" s="34"/>
      <c r="F16" s="34"/>
      <c r="G16" s="35"/>
      <c r="H16" s="33"/>
      <c r="I16" s="156" t="s">
        <v>72</v>
      </c>
      <c r="J16" s="156"/>
      <c r="K16" s="15"/>
      <c r="L16" s="15"/>
      <c r="M16" s="34"/>
      <c r="N16" s="34"/>
      <c r="O16" s="35"/>
      <c r="P16" s="87"/>
      <c r="S16" s="17"/>
      <c r="T16" s="17"/>
      <c r="U16" s="17"/>
      <c r="V16" s="17"/>
    </row>
    <row r="17" spans="1:19" s="21" customFormat="1" ht="13" x14ac:dyDescent="0.3">
      <c r="A17" s="156"/>
      <c r="B17" s="156"/>
      <c r="C17" s="16"/>
      <c r="D17" s="16"/>
      <c r="E17" s="36"/>
      <c r="F17" s="36"/>
      <c r="G17" s="36"/>
      <c r="H17" s="33"/>
      <c r="I17" s="156"/>
      <c r="J17" s="156"/>
      <c r="K17" s="16"/>
      <c r="L17" s="16"/>
      <c r="M17" s="36"/>
      <c r="N17" s="36"/>
      <c r="O17" s="36"/>
      <c r="P17" s="87"/>
      <c r="S17" s="17"/>
    </row>
    <row r="18" spans="1:19" s="21" customFormat="1" ht="13" x14ac:dyDescent="0.3">
      <c r="A18" s="155" t="s">
        <v>73</v>
      </c>
      <c r="B18" s="155"/>
      <c r="C18" s="37" t="str">
        <f>VLOOKUP(Lookup!$H$2,Lookup!$A$1:$D$16,3,FALSE)</f>
        <v>In-Home and Community Supports - Level 2 Enhanced</v>
      </c>
      <c r="D18" s="143"/>
      <c r="E18" s="38"/>
      <c r="F18" s="38"/>
      <c r="G18" s="38"/>
      <c r="H18" s="33"/>
      <c r="I18" s="155" t="s">
        <v>73</v>
      </c>
      <c r="J18" s="155"/>
      <c r="K18" s="37" t="str">
        <f>VLOOKUP(Lookup!$I$2,Lookup!$A$1:$D$16,3,FALSE)</f>
        <v>Supports Broker</v>
      </c>
      <c r="L18" s="37"/>
      <c r="M18" s="38"/>
      <c r="N18" s="38"/>
      <c r="O18" s="38"/>
      <c r="P18" s="87"/>
      <c r="S18" s="17"/>
    </row>
    <row r="19" spans="1:19" s="21" customFormat="1" ht="13" x14ac:dyDescent="0.3">
      <c r="A19" s="155" t="s">
        <v>74</v>
      </c>
      <c r="B19" s="155"/>
      <c r="C19" s="37" t="str">
        <f>VLOOKUP(Lookup!$H$2,Lookup!$A$1:$D$16,4,FALSE)</f>
        <v>15 Minutes</v>
      </c>
      <c r="D19" s="37"/>
      <c r="E19" s="38"/>
      <c r="F19" s="38"/>
      <c r="G19" s="38"/>
      <c r="H19" s="33"/>
      <c r="I19" s="155" t="s">
        <v>74</v>
      </c>
      <c r="J19" s="155"/>
      <c r="K19" s="38" t="str">
        <f>VLOOKUP(Lookup!$I$2,Lookup!$A$1:$D$16,4,FALSE)</f>
        <v>15 Minutes</v>
      </c>
      <c r="L19" s="38"/>
      <c r="M19" s="37"/>
      <c r="N19" s="37"/>
      <c r="O19" s="37"/>
      <c r="P19" s="87"/>
      <c r="S19" s="17"/>
    </row>
    <row r="20" spans="1:19" s="21" customFormat="1" ht="13" x14ac:dyDescent="0.3">
      <c r="A20" s="39"/>
      <c r="B20" s="40"/>
      <c r="C20" s="40"/>
      <c r="D20" s="40"/>
      <c r="E20" s="40"/>
      <c r="F20" s="41"/>
      <c r="G20" s="42"/>
      <c r="H20" s="33"/>
      <c r="I20" s="39"/>
      <c r="J20" s="40"/>
      <c r="K20" s="40"/>
      <c r="L20" s="40"/>
      <c r="M20" s="40"/>
      <c r="N20" s="41"/>
      <c r="O20" s="42"/>
      <c r="P20" s="87"/>
      <c r="S20" s="17"/>
    </row>
    <row r="21" spans="1:19" s="43" customFormat="1" ht="50" x14ac:dyDescent="0.25">
      <c r="B21" s="44" t="s">
        <v>75</v>
      </c>
      <c r="C21" s="44" t="s">
        <v>76</v>
      </c>
      <c r="D21" s="44" t="s">
        <v>77</v>
      </c>
      <c r="E21" s="44" t="s">
        <v>78</v>
      </c>
      <c r="F21" s="44" t="s">
        <v>79</v>
      </c>
      <c r="G21" s="45" t="s">
        <v>80</v>
      </c>
      <c r="H21" s="46"/>
      <c r="J21" s="44" t="s">
        <v>75</v>
      </c>
      <c r="K21" s="44" t="s">
        <v>76</v>
      </c>
      <c r="L21" s="44" t="s">
        <v>77</v>
      </c>
      <c r="M21" s="44" t="s">
        <v>78</v>
      </c>
      <c r="N21" s="44" t="s">
        <v>79</v>
      </c>
      <c r="O21" s="45" t="s">
        <v>80</v>
      </c>
      <c r="P21" s="29"/>
      <c r="S21" s="17"/>
    </row>
    <row r="22" spans="1:19" x14ac:dyDescent="0.25">
      <c r="A22" s="94" t="s">
        <v>81</v>
      </c>
      <c r="B22" s="96">
        <v>5</v>
      </c>
      <c r="C22" s="97">
        <v>0.1105</v>
      </c>
      <c r="D22" s="90">
        <f>ROUND(B22*(1+C22+$F$7),2)</f>
        <v>5.55</v>
      </c>
      <c r="E22" s="90">
        <f>IF(ISERROR(D22*VLOOKUP($C$19,Lookup!$G$4:$H$7,2,FALSE)),0,D22*VLOOKUP($C$19,Lookup!$G$4:$H$7,2,FALSE))</f>
        <v>1.3875</v>
      </c>
      <c r="F22" s="98">
        <v>5</v>
      </c>
      <c r="G22" s="95">
        <f>E22*F22</f>
        <v>6.9375</v>
      </c>
      <c r="H22" s="31"/>
      <c r="I22" s="94" t="s">
        <v>81</v>
      </c>
      <c r="J22" s="96"/>
      <c r="K22" s="97">
        <v>0.1105</v>
      </c>
      <c r="L22" s="90">
        <f>ROUND(J22*(1+K22+$F$7),2)</f>
        <v>0</v>
      </c>
      <c r="M22" s="90">
        <f>IF(ISERROR(L22*VLOOKUP($K$19,Lookup!$G$4:$H$7,2,FALSE)),0,L22*VLOOKUP($K$19,Lookup!$G$4:$H$7,2,FALSE))</f>
        <v>0</v>
      </c>
      <c r="N22" s="98"/>
      <c r="O22" s="95">
        <f t="shared" ref="O22:O33" si="0">M22*N22</f>
        <v>0</v>
      </c>
      <c r="P22" s="28"/>
    </row>
    <row r="23" spans="1:19" x14ac:dyDescent="0.25">
      <c r="A23" s="94" t="s">
        <v>82</v>
      </c>
      <c r="B23" s="96"/>
      <c r="C23" s="97">
        <v>0.1105</v>
      </c>
      <c r="D23" s="90">
        <f t="shared" ref="D23:D31" si="1">ROUND(B23*(1+C23+$F$7),2)</f>
        <v>0</v>
      </c>
      <c r="E23" s="90">
        <f>IF(ISERROR(D23*VLOOKUP($C$19,Lookup!$G$4:$H$7,2,FALSE)),0,D23*VLOOKUP($C$19,Lookup!$G$4:$H$7,2,FALSE))</f>
        <v>0</v>
      </c>
      <c r="F23" s="98"/>
      <c r="G23" s="95">
        <f t="shared" ref="G23:G33" si="2">E23*F23</f>
        <v>0</v>
      </c>
      <c r="H23" s="31"/>
      <c r="I23" s="94" t="s">
        <v>82</v>
      </c>
      <c r="J23" s="96"/>
      <c r="K23" s="97">
        <v>0.1105</v>
      </c>
      <c r="L23" s="90">
        <f t="shared" ref="L23:L31" si="3">ROUND(J23*(1+K23+$F$7),2)</f>
        <v>0</v>
      </c>
      <c r="M23" s="90">
        <f>IF(ISERROR(L23*VLOOKUP($K$19,Lookup!$G$4:$H$7,2,FALSE)),0,L23*VLOOKUP($K$19,Lookup!$G$4:$H$7,2,FALSE))</f>
        <v>0</v>
      </c>
      <c r="N23" s="98"/>
      <c r="O23" s="95">
        <f t="shared" si="0"/>
        <v>0</v>
      </c>
      <c r="P23" s="28"/>
    </row>
    <row r="24" spans="1:19" x14ac:dyDescent="0.25">
      <c r="A24" s="94" t="s">
        <v>83</v>
      </c>
      <c r="B24" s="96"/>
      <c r="C24" s="97">
        <v>0.1105</v>
      </c>
      <c r="D24" s="90">
        <f t="shared" si="1"/>
        <v>0</v>
      </c>
      <c r="E24" s="90">
        <f>IF(ISERROR(D24*VLOOKUP($C$19,Lookup!$G$4:$H$7,2,FALSE)),0,D24*VLOOKUP($C$19,Lookup!$G$4:$H$7,2,FALSE))</f>
        <v>0</v>
      </c>
      <c r="F24" s="98"/>
      <c r="G24" s="95">
        <f t="shared" si="2"/>
        <v>0</v>
      </c>
      <c r="H24" s="31"/>
      <c r="I24" s="94" t="s">
        <v>83</v>
      </c>
      <c r="J24" s="96"/>
      <c r="K24" s="97">
        <v>0.1105</v>
      </c>
      <c r="L24" s="90">
        <f t="shared" si="3"/>
        <v>0</v>
      </c>
      <c r="M24" s="90">
        <f>IF(ISERROR(L24*VLOOKUP($K$19,Lookup!$G$4:$H$7,2,FALSE)),0,L24*VLOOKUP($K$19,Lookup!$G$4:$H$7,2,FALSE))</f>
        <v>0</v>
      </c>
      <c r="N24" s="98"/>
      <c r="O24" s="95">
        <f t="shared" si="0"/>
        <v>0</v>
      </c>
      <c r="P24" s="28"/>
    </row>
    <row r="25" spans="1:19" x14ac:dyDescent="0.25">
      <c r="A25" s="94" t="s">
        <v>84</v>
      </c>
      <c r="B25" s="96"/>
      <c r="C25" s="97">
        <v>0.1105</v>
      </c>
      <c r="D25" s="90">
        <f t="shared" si="1"/>
        <v>0</v>
      </c>
      <c r="E25" s="90">
        <f>IF(ISERROR(D25*VLOOKUP($C$19,Lookup!$G$4:$H$7,2,FALSE)),0,D25*VLOOKUP($C$19,Lookup!$G$4:$H$7,2,FALSE))</f>
        <v>0</v>
      </c>
      <c r="F25" s="98"/>
      <c r="G25" s="95">
        <f>E25*F25</f>
        <v>0</v>
      </c>
      <c r="H25" s="31"/>
      <c r="I25" s="94" t="s">
        <v>84</v>
      </c>
      <c r="J25" s="96"/>
      <c r="K25" s="97">
        <v>0.1105</v>
      </c>
      <c r="L25" s="90">
        <f t="shared" si="3"/>
        <v>0</v>
      </c>
      <c r="M25" s="90">
        <f>IF(ISERROR(L25*VLOOKUP($K$19,Lookup!$G$4:$H$7,2,FALSE)),0,L25*VLOOKUP($K$19,Lookup!$G$4:$H$7,2,FALSE))</f>
        <v>0</v>
      </c>
      <c r="N25" s="98"/>
      <c r="O25" s="95">
        <f t="shared" si="0"/>
        <v>0</v>
      </c>
      <c r="P25" s="28"/>
    </row>
    <row r="26" spans="1:19" x14ac:dyDescent="0.25">
      <c r="A26" s="94" t="s">
        <v>85</v>
      </c>
      <c r="B26" s="96"/>
      <c r="C26" s="97">
        <v>0.1105</v>
      </c>
      <c r="D26" s="90">
        <f t="shared" si="1"/>
        <v>0</v>
      </c>
      <c r="E26" s="90">
        <f>IF(ISERROR(D26*VLOOKUP($C$19,Lookup!$G$4:$H$7,2,FALSE)),0,D26*VLOOKUP($C$19,Lookup!$G$4:$H$7,2,FALSE))</f>
        <v>0</v>
      </c>
      <c r="F26" s="98"/>
      <c r="G26" s="95">
        <f t="shared" si="2"/>
        <v>0</v>
      </c>
      <c r="H26" s="31"/>
      <c r="I26" s="94" t="s">
        <v>85</v>
      </c>
      <c r="J26" s="96"/>
      <c r="K26" s="97">
        <v>0.1105</v>
      </c>
      <c r="L26" s="90">
        <f t="shared" si="3"/>
        <v>0</v>
      </c>
      <c r="M26" s="90">
        <f>IF(ISERROR(L26*VLOOKUP($K$19,Lookup!$G$4:$H$7,2,FALSE)),0,L26*VLOOKUP($K$19,Lookup!$G$4:$H$7,2,FALSE))</f>
        <v>0</v>
      </c>
      <c r="N26" s="98"/>
      <c r="O26" s="95">
        <f t="shared" si="0"/>
        <v>0</v>
      </c>
      <c r="P26" s="28"/>
    </row>
    <row r="27" spans="1:19" x14ac:dyDescent="0.25">
      <c r="A27" s="94" t="s">
        <v>86</v>
      </c>
      <c r="B27" s="96"/>
      <c r="C27" s="97">
        <v>0.1105</v>
      </c>
      <c r="D27" s="90">
        <f t="shared" si="1"/>
        <v>0</v>
      </c>
      <c r="E27" s="90">
        <f>IF(ISERROR(D27*VLOOKUP($C$19,Lookup!$G$4:$H$7,2,FALSE)),0,D27*VLOOKUP($C$19,Lookup!$G$4:$H$7,2,FALSE))</f>
        <v>0</v>
      </c>
      <c r="F27" s="98"/>
      <c r="G27" s="95">
        <f t="shared" si="2"/>
        <v>0</v>
      </c>
      <c r="H27" s="31"/>
      <c r="I27" s="94" t="s">
        <v>86</v>
      </c>
      <c r="J27" s="96"/>
      <c r="K27" s="97">
        <v>0.1105</v>
      </c>
      <c r="L27" s="90">
        <f t="shared" si="3"/>
        <v>0</v>
      </c>
      <c r="M27" s="90">
        <f>IF(ISERROR(L27*VLOOKUP($K$19,Lookup!$G$4:$H$7,2,FALSE)),0,L27*VLOOKUP($K$19,Lookup!$G$4:$H$7,2,FALSE))</f>
        <v>0</v>
      </c>
      <c r="N27" s="98"/>
      <c r="O27" s="95">
        <f t="shared" si="0"/>
        <v>0</v>
      </c>
      <c r="P27" s="28"/>
    </row>
    <row r="28" spans="1:19" x14ac:dyDescent="0.25">
      <c r="A28" s="94" t="s">
        <v>87</v>
      </c>
      <c r="B28" s="96"/>
      <c r="C28" s="97">
        <v>0.1105</v>
      </c>
      <c r="D28" s="90">
        <f t="shared" si="1"/>
        <v>0</v>
      </c>
      <c r="E28" s="90">
        <f>IF(ISERROR(D28*VLOOKUP($C$19,Lookup!$G$4:$H$7,2,FALSE)),0,D28*VLOOKUP($C$19,Lookup!$G$4:$H$7,2,FALSE))</f>
        <v>0</v>
      </c>
      <c r="F28" s="98"/>
      <c r="G28" s="95">
        <f t="shared" si="2"/>
        <v>0</v>
      </c>
      <c r="H28" s="31"/>
      <c r="I28" s="94" t="s">
        <v>87</v>
      </c>
      <c r="J28" s="96"/>
      <c r="K28" s="97">
        <v>0.1105</v>
      </c>
      <c r="L28" s="90">
        <f t="shared" si="3"/>
        <v>0</v>
      </c>
      <c r="M28" s="90">
        <f>IF(ISERROR(L28*VLOOKUP($K$19,Lookup!$G$4:$H$7,2,FALSE)),0,L28*VLOOKUP($K$19,Lookup!$G$4:$H$7,2,FALSE))</f>
        <v>0</v>
      </c>
      <c r="N28" s="98"/>
      <c r="O28" s="95">
        <f t="shared" si="0"/>
        <v>0</v>
      </c>
      <c r="P28" s="28"/>
    </row>
    <row r="29" spans="1:19" x14ac:dyDescent="0.25">
      <c r="A29" s="94" t="s">
        <v>88</v>
      </c>
      <c r="B29" s="96"/>
      <c r="C29" s="97">
        <v>0.1105</v>
      </c>
      <c r="D29" s="90">
        <f t="shared" si="1"/>
        <v>0</v>
      </c>
      <c r="E29" s="90">
        <f>IF(ISERROR(D29*VLOOKUP($C$19,Lookup!$G$4:$H$7,2,FALSE)),0,D29*VLOOKUP($C$19,Lookup!$G$4:$H$7,2,FALSE))</f>
        <v>0</v>
      </c>
      <c r="F29" s="98"/>
      <c r="G29" s="95">
        <f t="shared" si="2"/>
        <v>0</v>
      </c>
      <c r="H29" s="31"/>
      <c r="I29" s="94" t="s">
        <v>88</v>
      </c>
      <c r="J29" s="96"/>
      <c r="K29" s="97">
        <v>0.1105</v>
      </c>
      <c r="L29" s="90">
        <f t="shared" si="3"/>
        <v>0</v>
      </c>
      <c r="M29" s="90">
        <f>IF(ISERROR(L29*VLOOKUP($K$19,Lookup!$G$4:$H$7,2,FALSE)),0,L29*VLOOKUP($K$19,Lookup!$G$4:$H$7,2,FALSE))</f>
        <v>0</v>
      </c>
      <c r="N29" s="98"/>
      <c r="O29" s="95">
        <f t="shared" si="0"/>
        <v>0</v>
      </c>
      <c r="P29" s="28"/>
    </row>
    <row r="30" spans="1:19" x14ac:dyDescent="0.25">
      <c r="A30" s="94" t="s">
        <v>89</v>
      </c>
      <c r="B30" s="96"/>
      <c r="C30" s="97">
        <v>0.1105</v>
      </c>
      <c r="D30" s="90">
        <f t="shared" si="1"/>
        <v>0</v>
      </c>
      <c r="E30" s="90">
        <f>IF(ISERROR(D30*VLOOKUP($C$19,Lookup!$G$4:$H$7,2,FALSE)),0,D30*VLOOKUP($C$19,Lookup!$G$4:$H$7,2,FALSE))</f>
        <v>0</v>
      </c>
      <c r="F30" s="98"/>
      <c r="G30" s="95">
        <f t="shared" si="2"/>
        <v>0</v>
      </c>
      <c r="H30" s="31"/>
      <c r="I30" s="94" t="s">
        <v>89</v>
      </c>
      <c r="J30" s="96"/>
      <c r="K30" s="97">
        <v>0.1105</v>
      </c>
      <c r="L30" s="90">
        <f t="shared" si="3"/>
        <v>0</v>
      </c>
      <c r="M30" s="90">
        <f>IF(ISERROR(L30*VLOOKUP($K$19,Lookup!$G$4:$H$7,2,FALSE)),0,L30*VLOOKUP($K$19,Lookup!$G$4:$H$7,2,FALSE))</f>
        <v>0</v>
      </c>
      <c r="N30" s="98"/>
      <c r="O30" s="95">
        <f t="shared" si="0"/>
        <v>0</v>
      </c>
      <c r="P30" s="28"/>
    </row>
    <row r="31" spans="1:19" x14ac:dyDescent="0.25">
      <c r="A31" s="94" t="s">
        <v>90</v>
      </c>
      <c r="B31" s="96"/>
      <c r="C31" s="97">
        <v>0.1105</v>
      </c>
      <c r="D31" s="90">
        <f t="shared" si="1"/>
        <v>0</v>
      </c>
      <c r="E31" s="90">
        <f>IF(ISERROR(D31*VLOOKUP($C$19,Lookup!$G$4:$H$7,2,FALSE)),0,D31*VLOOKUP($C$19,Lookup!$G$4:$H$7,2,FALSE))</f>
        <v>0</v>
      </c>
      <c r="F31" s="98"/>
      <c r="G31" s="95">
        <f t="shared" si="2"/>
        <v>0</v>
      </c>
      <c r="H31" s="31"/>
      <c r="I31" s="94" t="s">
        <v>90</v>
      </c>
      <c r="J31" s="96"/>
      <c r="K31" s="97">
        <v>0.1105</v>
      </c>
      <c r="L31" s="90">
        <f t="shared" si="3"/>
        <v>0</v>
      </c>
      <c r="M31" s="90">
        <f>IF(ISERROR(L31*VLOOKUP($K$19,Lookup!$G$4:$H$7,2,FALSE)),0,L31*VLOOKUP($K$19,Lookup!$G$4:$H$7,2,FALSE))</f>
        <v>0</v>
      </c>
      <c r="N31" s="98"/>
      <c r="O31" s="95">
        <f t="shared" si="0"/>
        <v>0</v>
      </c>
      <c r="P31" s="28"/>
    </row>
    <row r="32" spans="1:19" x14ac:dyDescent="0.25">
      <c r="A32" s="94" t="s">
        <v>91</v>
      </c>
      <c r="B32" s="96"/>
      <c r="C32" s="97">
        <v>0</v>
      </c>
      <c r="D32" s="90">
        <f>ROUND(B32*(1+C32),2)</f>
        <v>0</v>
      </c>
      <c r="E32" s="90">
        <f>IF(ISERROR(D32*VLOOKUP($C$19,Lookup!$G$4:$H$7,2,FALSE)),0,D32*VLOOKUP($C$19,Lookup!$G$4:$H$7,2,FALSE))</f>
        <v>0</v>
      </c>
      <c r="F32" s="98"/>
      <c r="G32" s="95">
        <f t="shared" si="2"/>
        <v>0</v>
      </c>
      <c r="H32" s="31"/>
      <c r="I32" s="94" t="s">
        <v>91</v>
      </c>
      <c r="J32" s="96"/>
      <c r="K32" s="97">
        <v>0</v>
      </c>
      <c r="L32" s="90">
        <f>ROUND(J32*(1+K32),2)</f>
        <v>0</v>
      </c>
      <c r="M32" s="90">
        <f>IF(ISERROR(L32*VLOOKUP($K$19,Lookup!$G$4:$H$7,2,FALSE)),0,L32*VLOOKUP($K$19,Lookup!$G$4:$H$7,2,FALSE))</f>
        <v>0</v>
      </c>
      <c r="N32" s="98"/>
      <c r="O32" s="95">
        <f t="shared" si="0"/>
        <v>0</v>
      </c>
      <c r="P32" s="28"/>
    </row>
    <row r="33" spans="1:16" x14ac:dyDescent="0.25">
      <c r="A33" s="94" t="s">
        <v>91</v>
      </c>
      <c r="B33" s="96"/>
      <c r="C33" s="97">
        <v>0</v>
      </c>
      <c r="D33" s="90">
        <f>ROUND(B33*(1+C33),2)</f>
        <v>0</v>
      </c>
      <c r="E33" s="90">
        <f>IF(ISERROR(D33*VLOOKUP($C$19,Lookup!$G$4:$H$7,2,FALSE)),0,D33*VLOOKUP($C$19,Lookup!$G$4:$H$7,2,FALSE))</f>
        <v>0</v>
      </c>
      <c r="F33" s="98"/>
      <c r="G33" s="95">
        <f t="shared" si="2"/>
        <v>0</v>
      </c>
      <c r="H33" s="31"/>
      <c r="I33" s="94" t="s">
        <v>91</v>
      </c>
      <c r="J33" s="96"/>
      <c r="K33" s="97">
        <v>0</v>
      </c>
      <c r="L33" s="90">
        <f>ROUND(J33*(1+K33),2)</f>
        <v>0</v>
      </c>
      <c r="M33" s="90">
        <f>IF(ISERROR(L33*VLOOKUP($K$19,Lookup!$G$4:$H$7,2,FALSE)),0,L33*VLOOKUP($K$19,Lookup!$G$4:$H$7,2,FALSE))</f>
        <v>0</v>
      </c>
      <c r="N33" s="98"/>
      <c r="O33" s="95">
        <f t="shared" si="0"/>
        <v>0</v>
      </c>
      <c r="P33" s="28"/>
    </row>
    <row r="34" spans="1:16" s="21" customFormat="1" ht="13" x14ac:dyDescent="0.3">
      <c r="A34" s="48" t="s">
        <v>92</v>
      </c>
      <c r="B34" s="49"/>
      <c r="C34" s="49"/>
      <c r="D34" s="49"/>
      <c r="E34" s="49"/>
      <c r="F34" s="50">
        <f>IF(VLOOKUP(Lookup!H2,Lookup!$A$1:$E$18,5,FALSE)=2,0.5*SUM(F22:F33),SUM(F22:F33))</f>
        <v>5</v>
      </c>
      <c r="G34" s="51">
        <f>SUM(G22:G33)</f>
        <v>6.9375</v>
      </c>
      <c r="H34" s="52"/>
      <c r="I34" s="48" t="s">
        <v>92</v>
      </c>
      <c r="J34" s="49"/>
      <c r="K34" s="49"/>
      <c r="L34" s="49"/>
      <c r="M34" s="49"/>
      <c r="N34" s="50">
        <f>IF(VLOOKUP(Lookup!I2,Lookup!$A$1:$E$18,5,FALSE)=2,0.5*SUM(N22:N33),SUM(N22:N33))</f>
        <v>0</v>
      </c>
      <c r="O34" s="51">
        <f>SUM(O22:O33)</f>
        <v>0</v>
      </c>
      <c r="P34" s="87"/>
    </row>
    <row r="35" spans="1:16" ht="6.75" customHeight="1" x14ac:dyDescent="0.25">
      <c r="A35" s="28"/>
      <c r="B35" s="29"/>
      <c r="C35" s="29"/>
      <c r="D35" s="29"/>
      <c r="E35" s="29"/>
      <c r="F35" s="29"/>
      <c r="G35" s="28"/>
      <c r="H35" s="31"/>
      <c r="I35" s="28"/>
      <c r="J35" s="29"/>
      <c r="K35" s="29"/>
      <c r="L35" s="29"/>
      <c r="M35" s="29"/>
      <c r="N35" s="29"/>
      <c r="O35" s="28"/>
      <c r="P35" s="28"/>
    </row>
    <row r="36" spans="1:16" s="21" customFormat="1" ht="13" x14ac:dyDescent="0.3">
      <c r="A36" s="155"/>
      <c r="B36" s="155"/>
      <c r="C36" s="32"/>
      <c r="D36" s="32"/>
      <c r="E36" s="32"/>
      <c r="F36" s="32"/>
      <c r="G36" s="32"/>
      <c r="H36" s="33"/>
      <c r="I36" s="155"/>
      <c r="J36" s="155"/>
      <c r="K36" s="32"/>
      <c r="L36" s="32"/>
      <c r="M36" s="32"/>
      <c r="N36" s="32"/>
      <c r="O36" s="32"/>
      <c r="P36" s="87"/>
    </row>
    <row r="37" spans="1:16" s="21" customFormat="1" ht="13" x14ac:dyDescent="0.3">
      <c r="A37" s="156" t="s">
        <v>72</v>
      </c>
      <c r="B37" s="156"/>
      <c r="C37" s="15"/>
      <c r="D37" s="15"/>
      <c r="E37" s="34"/>
      <c r="F37" s="34"/>
      <c r="G37" s="35"/>
      <c r="H37" s="33"/>
      <c r="I37" s="156" t="s">
        <v>72</v>
      </c>
      <c r="J37" s="156"/>
      <c r="K37" s="15"/>
      <c r="L37" s="15"/>
      <c r="M37" s="34"/>
      <c r="N37" s="34"/>
      <c r="O37" s="35"/>
      <c r="P37" s="87"/>
    </row>
    <row r="38" spans="1:16" s="21" customFormat="1" ht="13" x14ac:dyDescent="0.3">
      <c r="A38" s="156"/>
      <c r="B38" s="156"/>
      <c r="C38" s="16"/>
      <c r="D38" s="16"/>
      <c r="E38" s="36"/>
      <c r="F38" s="36"/>
      <c r="G38" s="36"/>
      <c r="H38" s="33"/>
      <c r="I38" s="156"/>
      <c r="J38" s="156"/>
      <c r="K38" s="16"/>
      <c r="L38" s="16"/>
      <c r="M38" s="36"/>
      <c r="N38" s="36"/>
      <c r="O38" s="36"/>
      <c r="P38" s="87"/>
    </row>
    <row r="39" spans="1:16" s="21" customFormat="1" ht="13" x14ac:dyDescent="0.3">
      <c r="A39" s="155" t="s">
        <v>73</v>
      </c>
      <c r="B39" s="155"/>
      <c r="C39" s="37" t="str">
        <f>VLOOKUP(Lookup!$J$2,Lookup!$A$1:$D$16,3,FALSE)</f>
        <v>In-Home and Community Supports - Level 2 Enhanced</v>
      </c>
      <c r="D39" s="37"/>
      <c r="E39" s="38"/>
      <c r="F39" s="38"/>
      <c r="G39" s="38"/>
      <c r="H39" s="33"/>
      <c r="I39" s="155" t="s">
        <v>73</v>
      </c>
      <c r="J39" s="155"/>
      <c r="K39" s="37" t="str">
        <f>VLOOKUP(Lookup!$K$2,Lookup!$A$1:$D$16,3,FALSE)</f>
        <v>In-Home Respite and Unlicensed Out-of-Home Respite Services - Level 3 Enhanced</v>
      </c>
      <c r="L39" s="37"/>
      <c r="M39" s="38"/>
      <c r="N39" s="38"/>
      <c r="O39" s="38"/>
      <c r="P39" s="87"/>
    </row>
    <row r="40" spans="1:16" s="21" customFormat="1" ht="13" x14ac:dyDescent="0.3">
      <c r="A40" s="155" t="s">
        <v>74</v>
      </c>
      <c r="B40" s="155"/>
      <c r="C40" s="37" t="str">
        <f>VLOOKUP(Lookup!$J$2,Lookup!$A$1:$D$16,4,FALSE)</f>
        <v>15 Minutes</v>
      </c>
      <c r="D40" s="37"/>
      <c r="E40" s="38"/>
      <c r="F40" s="38"/>
      <c r="G40" s="38"/>
      <c r="H40" s="33"/>
      <c r="I40" s="155" t="s">
        <v>74</v>
      </c>
      <c r="J40" s="155"/>
      <c r="K40" s="38" t="str">
        <f>VLOOKUP(Lookup!$K$2,Lookup!$A$1:$D$16,4,FALSE)</f>
        <v>15 Minutes</v>
      </c>
      <c r="L40" s="38"/>
      <c r="M40" s="37"/>
      <c r="N40" s="37"/>
      <c r="O40" s="37"/>
      <c r="P40" s="87"/>
    </row>
    <row r="41" spans="1:16" s="21" customFormat="1" ht="13" x14ac:dyDescent="0.3">
      <c r="A41" s="39"/>
      <c r="B41" s="40"/>
      <c r="C41" s="40"/>
      <c r="D41" s="40"/>
      <c r="E41" s="40"/>
      <c r="F41" s="41"/>
      <c r="G41" s="42"/>
      <c r="H41" s="33"/>
      <c r="I41" s="39"/>
      <c r="J41" s="40"/>
      <c r="K41" s="40"/>
      <c r="L41" s="40"/>
      <c r="M41" s="40"/>
      <c r="N41" s="41"/>
      <c r="O41" s="42"/>
      <c r="P41" s="87"/>
    </row>
    <row r="42" spans="1:16" s="43" customFormat="1" ht="50" x14ac:dyDescent="0.25">
      <c r="B42" s="44" t="s">
        <v>75</v>
      </c>
      <c r="C42" s="44" t="s">
        <v>76</v>
      </c>
      <c r="D42" s="44" t="s">
        <v>77</v>
      </c>
      <c r="E42" s="44" t="s">
        <v>78</v>
      </c>
      <c r="F42" s="44" t="s">
        <v>79</v>
      </c>
      <c r="G42" s="45" t="s">
        <v>80</v>
      </c>
      <c r="H42" s="46"/>
      <c r="J42" s="44" t="s">
        <v>75</v>
      </c>
      <c r="K42" s="44" t="s">
        <v>76</v>
      </c>
      <c r="L42" s="44" t="s">
        <v>77</v>
      </c>
      <c r="M42" s="44" t="s">
        <v>78</v>
      </c>
      <c r="N42" s="44" t="s">
        <v>79</v>
      </c>
      <c r="O42" s="45" t="s">
        <v>80</v>
      </c>
      <c r="P42" s="29"/>
    </row>
    <row r="43" spans="1:16" x14ac:dyDescent="0.25">
      <c r="A43" s="94" t="s">
        <v>81</v>
      </c>
      <c r="B43" s="96"/>
      <c r="C43" s="97">
        <v>0.1105</v>
      </c>
      <c r="D43" s="90">
        <f>ROUND(B43*(1+C43+$F$7),2)</f>
        <v>0</v>
      </c>
      <c r="E43" s="90">
        <f>IF(ISERROR(D43*VLOOKUP($C$40,Lookup!$G$4:$H$7,2,0)),0,D43*VLOOKUP($C$40,Lookup!$G$4:$H$7,2,0))</f>
        <v>0</v>
      </c>
      <c r="F43" s="98"/>
      <c r="G43" s="95">
        <f t="shared" ref="G43:G54" si="4">E43*F43</f>
        <v>0</v>
      </c>
      <c r="H43" s="31"/>
      <c r="I43" s="94" t="s">
        <v>81</v>
      </c>
      <c r="J43" s="96"/>
      <c r="K43" s="97">
        <v>0.1105</v>
      </c>
      <c r="L43" s="90">
        <f>ROUND(J43*(1+K43+$F$7),2)</f>
        <v>0</v>
      </c>
      <c r="M43" s="90">
        <f>IF(ISERROR(L43*VLOOKUP($K$40,Lookup!$G$4:$H$7,2,0)),0,L43*VLOOKUP($K$40,Lookup!$G$4:$H$7,2,0))</f>
        <v>0</v>
      </c>
      <c r="N43" s="98"/>
      <c r="O43" s="95">
        <f t="shared" ref="O43:O54" si="5">M43*N43</f>
        <v>0</v>
      </c>
      <c r="P43" s="28"/>
    </row>
    <row r="44" spans="1:16" x14ac:dyDescent="0.25">
      <c r="A44" s="94" t="s">
        <v>82</v>
      </c>
      <c r="B44" s="96"/>
      <c r="C44" s="97">
        <v>0.1105</v>
      </c>
      <c r="D44" s="90">
        <f t="shared" ref="D44:D52" si="6">ROUND(B44*(1+C44+$F$7),2)</f>
        <v>0</v>
      </c>
      <c r="E44" s="90">
        <f>IF(ISERROR(D44*VLOOKUP($C$40,Lookup!$G$4:$H$7,2,0)),0,D44*VLOOKUP($C$40,Lookup!$G$4:$H$7,2,0))</f>
        <v>0</v>
      </c>
      <c r="F44" s="98"/>
      <c r="G44" s="95">
        <f t="shared" si="4"/>
        <v>0</v>
      </c>
      <c r="H44" s="31"/>
      <c r="I44" s="94" t="s">
        <v>82</v>
      </c>
      <c r="J44" s="96"/>
      <c r="K44" s="97">
        <v>0.1105</v>
      </c>
      <c r="L44" s="90">
        <f t="shared" ref="L44:L52" si="7">ROUND(J44*(1+K44+$F$7),2)</f>
        <v>0</v>
      </c>
      <c r="M44" s="90">
        <f>IF(ISERROR(L44*VLOOKUP($K$40,Lookup!$G$4:$H$7,2,0)),0,L44*VLOOKUP($K$40,Lookup!$G$4:$H$7,2,0))</f>
        <v>0</v>
      </c>
      <c r="N44" s="98"/>
      <c r="O44" s="95">
        <f t="shared" si="5"/>
        <v>0</v>
      </c>
      <c r="P44" s="28"/>
    </row>
    <row r="45" spans="1:16" x14ac:dyDescent="0.25">
      <c r="A45" s="94" t="s">
        <v>83</v>
      </c>
      <c r="B45" s="96"/>
      <c r="C45" s="97">
        <v>0.1105</v>
      </c>
      <c r="D45" s="90">
        <f t="shared" si="6"/>
        <v>0</v>
      </c>
      <c r="E45" s="90">
        <f>IF(ISERROR(D45*VLOOKUP($C$40,Lookup!$G$4:$H$7,2,0)),0,D45*VLOOKUP($C$40,Lookup!$G$4:$H$7,2,0))</f>
        <v>0</v>
      </c>
      <c r="F45" s="98"/>
      <c r="G45" s="95">
        <f t="shared" si="4"/>
        <v>0</v>
      </c>
      <c r="H45" s="31"/>
      <c r="I45" s="94" t="s">
        <v>83</v>
      </c>
      <c r="J45" s="96"/>
      <c r="K45" s="97">
        <v>0.1105</v>
      </c>
      <c r="L45" s="90">
        <f t="shared" si="7"/>
        <v>0</v>
      </c>
      <c r="M45" s="90">
        <f>IF(ISERROR(L45*VLOOKUP($K$40,Lookup!$G$4:$H$7,2,0)),0,L45*VLOOKUP($K$40,Lookup!$G$4:$H$7,2,0))</f>
        <v>0</v>
      </c>
      <c r="N45" s="98"/>
      <c r="O45" s="95">
        <f t="shared" si="5"/>
        <v>0</v>
      </c>
      <c r="P45" s="28"/>
    </row>
    <row r="46" spans="1:16" x14ac:dyDescent="0.25">
      <c r="A46" s="94" t="s">
        <v>84</v>
      </c>
      <c r="B46" s="96"/>
      <c r="C46" s="97">
        <v>0.1105</v>
      </c>
      <c r="D46" s="90">
        <f t="shared" si="6"/>
        <v>0</v>
      </c>
      <c r="E46" s="90">
        <f>IF(ISERROR(D46*VLOOKUP($C$40,Lookup!$G$4:$H$7,2,0)),0,D46*VLOOKUP($C$40,Lookup!$G$4:$H$7,2,0))</f>
        <v>0</v>
      </c>
      <c r="F46" s="98"/>
      <c r="G46" s="95">
        <f t="shared" si="4"/>
        <v>0</v>
      </c>
      <c r="H46" s="31"/>
      <c r="I46" s="94" t="s">
        <v>84</v>
      </c>
      <c r="J46" s="96"/>
      <c r="K46" s="97">
        <v>0.1105</v>
      </c>
      <c r="L46" s="90">
        <f t="shared" si="7"/>
        <v>0</v>
      </c>
      <c r="M46" s="90">
        <f>IF(ISERROR(L46*VLOOKUP($K$40,Lookup!$G$4:$H$7,2,0)),0,L46*VLOOKUP($K$40,Lookup!$G$4:$H$7,2,0))</f>
        <v>0</v>
      </c>
      <c r="N46" s="98"/>
      <c r="O46" s="95">
        <f t="shared" si="5"/>
        <v>0</v>
      </c>
      <c r="P46" s="28"/>
    </row>
    <row r="47" spans="1:16" x14ac:dyDescent="0.25">
      <c r="A47" s="94" t="s">
        <v>85</v>
      </c>
      <c r="B47" s="96"/>
      <c r="C47" s="97">
        <v>0.1105</v>
      </c>
      <c r="D47" s="90">
        <f t="shared" si="6"/>
        <v>0</v>
      </c>
      <c r="E47" s="90">
        <f>IF(ISERROR(D47*VLOOKUP($C$40,Lookup!$G$4:$H$7,2,0)),0,D47*VLOOKUP($C$40,Lookup!$G$4:$H$7,2,0))</f>
        <v>0</v>
      </c>
      <c r="F47" s="98"/>
      <c r="G47" s="95">
        <f t="shared" si="4"/>
        <v>0</v>
      </c>
      <c r="H47" s="31"/>
      <c r="I47" s="94" t="s">
        <v>85</v>
      </c>
      <c r="J47" s="96"/>
      <c r="K47" s="97">
        <v>0.1105</v>
      </c>
      <c r="L47" s="90">
        <f t="shared" si="7"/>
        <v>0</v>
      </c>
      <c r="M47" s="90">
        <f>IF(ISERROR(L47*VLOOKUP($K$40,Lookup!$G$4:$H$7,2,0)),0,L47*VLOOKUP($K$40,Lookup!$G$4:$H$7,2,0))</f>
        <v>0</v>
      </c>
      <c r="N47" s="98"/>
      <c r="O47" s="95">
        <f t="shared" si="5"/>
        <v>0</v>
      </c>
      <c r="P47" s="28"/>
    </row>
    <row r="48" spans="1:16" x14ac:dyDescent="0.25">
      <c r="A48" s="94" t="s">
        <v>86</v>
      </c>
      <c r="B48" s="96"/>
      <c r="C48" s="97">
        <v>0.1105</v>
      </c>
      <c r="D48" s="90">
        <f t="shared" si="6"/>
        <v>0</v>
      </c>
      <c r="E48" s="90">
        <f>IF(ISERROR(D48*VLOOKUP($C$40,Lookup!$G$4:$H$7,2,0)),0,D48*VLOOKUP($C$40,Lookup!$G$4:$H$7,2,0))</f>
        <v>0</v>
      </c>
      <c r="F48" s="98"/>
      <c r="G48" s="95">
        <f t="shared" si="4"/>
        <v>0</v>
      </c>
      <c r="H48" s="31"/>
      <c r="I48" s="94" t="s">
        <v>93</v>
      </c>
      <c r="J48" s="96"/>
      <c r="K48" s="97">
        <v>0.1105</v>
      </c>
      <c r="L48" s="90">
        <f t="shared" si="7"/>
        <v>0</v>
      </c>
      <c r="M48" s="90">
        <f>IF(ISERROR(L48*VLOOKUP($K$40,Lookup!$G$4:$H$7,2,0)),0,L48*VLOOKUP($K$40,Lookup!$G$4:$H$7,2,0))</f>
        <v>0</v>
      </c>
      <c r="N48" s="98"/>
      <c r="O48" s="95">
        <f t="shared" si="5"/>
        <v>0</v>
      </c>
      <c r="P48" s="28"/>
    </row>
    <row r="49" spans="1:16" x14ac:dyDescent="0.25">
      <c r="A49" s="94" t="s">
        <v>87</v>
      </c>
      <c r="B49" s="96"/>
      <c r="C49" s="97">
        <v>0.1105</v>
      </c>
      <c r="D49" s="90">
        <f t="shared" si="6"/>
        <v>0</v>
      </c>
      <c r="E49" s="90">
        <f>IF(ISERROR(D49*VLOOKUP($C$40,Lookup!$G$4:$H$7,2,0)),0,D49*VLOOKUP($C$40,Lookup!$G$4:$H$7,2,0))</f>
        <v>0</v>
      </c>
      <c r="F49" s="98"/>
      <c r="G49" s="95">
        <f t="shared" si="4"/>
        <v>0</v>
      </c>
      <c r="H49" s="31"/>
      <c r="I49" s="94" t="s">
        <v>94</v>
      </c>
      <c r="J49" s="96"/>
      <c r="K49" s="97">
        <v>0.1105</v>
      </c>
      <c r="L49" s="90">
        <f t="shared" si="7"/>
        <v>0</v>
      </c>
      <c r="M49" s="90">
        <f>IF(ISERROR(L49*VLOOKUP($K$40,Lookup!$G$4:$H$7,2,0)),0,L49*VLOOKUP($K$40,Lookup!$G$4:$H$7,2,0))</f>
        <v>0</v>
      </c>
      <c r="N49" s="98"/>
      <c r="O49" s="95">
        <f t="shared" si="5"/>
        <v>0</v>
      </c>
      <c r="P49" s="28"/>
    </row>
    <row r="50" spans="1:16" x14ac:dyDescent="0.25">
      <c r="A50" s="94" t="s">
        <v>88</v>
      </c>
      <c r="B50" s="96"/>
      <c r="C50" s="97">
        <v>0.1105</v>
      </c>
      <c r="D50" s="90">
        <f t="shared" si="6"/>
        <v>0</v>
      </c>
      <c r="E50" s="90">
        <f>IF(ISERROR(D50*VLOOKUP($C$40,Lookup!$G$4:$H$7,2,0)),0,D50*VLOOKUP($C$40,Lookup!$G$4:$H$7,2,0))</f>
        <v>0</v>
      </c>
      <c r="F50" s="98"/>
      <c r="G50" s="95">
        <f t="shared" si="4"/>
        <v>0</v>
      </c>
      <c r="H50" s="31"/>
      <c r="I50" s="94" t="s">
        <v>88</v>
      </c>
      <c r="J50" s="96"/>
      <c r="K50" s="97">
        <v>0.1105</v>
      </c>
      <c r="L50" s="90">
        <f t="shared" si="7"/>
        <v>0</v>
      </c>
      <c r="M50" s="90">
        <f>IF(ISERROR(L50*VLOOKUP($K$40,Lookup!$G$4:$H$7,2,0)),0,L50*VLOOKUP($K$40,Lookup!$G$4:$H$7,2,0))</f>
        <v>0</v>
      </c>
      <c r="N50" s="98"/>
      <c r="O50" s="95">
        <f t="shared" si="5"/>
        <v>0</v>
      </c>
      <c r="P50" s="28"/>
    </row>
    <row r="51" spans="1:16" x14ac:dyDescent="0.25">
      <c r="A51" s="94" t="s">
        <v>89</v>
      </c>
      <c r="B51" s="96"/>
      <c r="C51" s="97">
        <v>0.1105</v>
      </c>
      <c r="D51" s="90">
        <f t="shared" si="6"/>
        <v>0</v>
      </c>
      <c r="E51" s="90">
        <f>IF(ISERROR(D51*VLOOKUP($C$40,Lookup!$G$4:$H$7,2,0)),0,D51*VLOOKUP($C$40,Lookup!$G$4:$H$7,2,0))</f>
        <v>0</v>
      </c>
      <c r="F51" s="98"/>
      <c r="G51" s="95">
        <f t="shared" si="4"/>
        <v>0</v>
      </c>
      <c r="H51" s="31"/>
      <c r="I51" s="94" t="s">
        <v>89</v>
      </c>
      <c r="J51" s="96"/>
      <c r="K51" s="97">
        <v>0.1105</v>
      </c>
      <c r="L51" s="90">
        <f t="shared" si="7"/>
        <v>0</v>
      </c>
      <c r="M51" s="90">
        <f>IF(ISERROR(L51*VLOOKUP($K$40,Lookup!$G$4:$H$7,2,0)),0,L51*VLOOKUP($K$40,Lookup!$G$4:$H$7,2,0))</f>
        <v>0</v>
      </c>
      <c r="N51" s="98"/>
      <c r="O51" s="95">
        <f t="shared" si="5"/>
        <v>0</v>
      </c>
      <c r="P51" s="28"/>
    </row>
    <row r="52" spans="1:16" x14ac:dyDescent="0.25">
      <c r="A52" s="94" t="s">
        <v>90</v>
      </c>
      <c r="B52" s="96"/>
      <c r="C52" s="97">
        <v>0.1105</v>
      </c>
      <c r="D52" s="90">
        <f t="shared" si="6"/>
        <v>0</v>
      </c>
      <c r="E52" s="90">
        <f>IF(ISERROR(D52*VLOOKUP($C$40,Lookup!$G$4:$H$7,2,0)),0,D52*VLOOKUP($C$40,Lookup!$G$4:$H$7,2,0))</f>
        <v>0</v>
      </c>
      <c r="F52" s="98"/>
      <c r="G52" s="95">
        <f t="shared" si="4"/>
        <v>0</v>
      </c>
      <c r="H52" s="31"/>
      <c r="I52" s="94" t="s">
        <v>90</v>
      </c>
      <c r="J52" s="96"/>
      <c r="K52" s="97">
        <v>0.1105</v>
      </c>
      <c r="L52" s="90">
        <f t="shared" si="7"/>
        <v>0</v>
      </c>
      <c r="M52" s="90">
        <f>IF(ISERROR(L52*VLOOKUP($K$40,Lookup!$G$4:$H$7,2,0)),0,L52*VLOOKUP($K$40,Lookup!$G$4:$H$7,2,0))</f>
        <v>0</v>
      </c>
      <c r="N52" s="98"/>
      <c r="O52" s="95">
        <f t="shared" si="5"/>
        <v>0</v>
      </c>
      <c r="P52" s="28"/>
    </row>
    <row r="53" spans="1:16" x14ac:dyDescent="0.25">
      <c r="A53" s="94" t="s">
        <v>91</v>
      </c>
      <c r="B53" s="96"/>
      <c r="C53" s="97">
        <v>0</v>
      </c>
      <c r="D53" s="90">
        <f>ROUND(B53*(1+C53),2)</f>
        <v>0</v>
      </c>
      <c r="E53" s="90">
        <f>IF(ISERROR(D53*VLOOKUP($C$40,Lookup!$G$4:$H$7,2,0)),0,D53*VLOOKUP($C$40,Lookup!$G$4:$H$7,2,0))</f>
        <v>0</v>
      </c>
      <c r="F53" s="98"/>
      <c r="G53" s="95">
        <f t="shared" si="4"/>
        <v>0</v>
      </c>
      <c r="H53" s="31"/>
      <c r="I53" s="94" t="s">
        <v>91</v>
      </c>
      <c r="J53" s="96"/>
      <c r="K53" s="97">
        <v>0</v>
      </c>
      <c r="L53" s="90">
        <f>ROUND(J53*(1+K53),2)</f>
        <v>0</v>
      </c>
      <c r="M53" s="90">
        <f>IF(ISERROR(L53*VLOOKUP($K$40,Lookup!$G$4:$H$7,2,0)),0,L53*VLOOKUP($K$40,Lookup!$G$4:$H$7,2,0))</f>
        <v>0</v>
      </c>
      <c r="N53" s="98"/>
      <c r="O53" s="95">
        <f t="shared" si="5"/>
        <v>0</v>
      </c>
      <c r="P53" s="28"/>
    </row>
    <row r="54" spans="1:16" x14ac:dyDescent="0.25">
      <c r="A54" s="94" t="s">
        <v>91</v>
      </c>
      <c r="B54" s="96"/>
      <c r="C54" s="97">
        <v>0</v>
      </c>
      <c r="D54" s="90">
        <f>ROUND(B54*(1+C54),2)</f>
        <v>0</v>
      </c>
      <c r="E54" s="90">
        <f>IF(ISERROR(D54*VLOOKUP($C$40,Lookup!$G$4:$H$7,2,0)),0,D54*VLOOKUP($C$40,Lookup!$G$4:$H$7,2,0))</f>
        <v>0</v>
      </c>
      <c r="F54" s="98"/>
      <c r="G54" s="95">
        <f t="shared" si="4"/>
        <v>0</v>
      </c>
      <c r="H54" s="31"/>
      <c r="I54" s="94" t="s">
        <v>91</v>
      </c>
      <c r="J54" s="96"/>
      <c r="K54" s="97">
        <v>0</v>
      </c>
      <c r="L54" s="90">
        <f>ROUND(J54*(1+K54),2)</f>
        <v>0</v>
      </c>
      <c r="M54" s="90">
        <f>IF(ISERROR(L54*VLOOKUP($K$40,Lookup!$G$4:$H$7,2,0)),0,L54*VLOOKUP($K$40,Lookup!$G$4:$H$7,2,0))</f>
        <v>0</v>
      </c>
      <c r="N54" s="98"/>
      <c r="O54" s="95">
        <f t="shared" si="5"/>
        <v>0</v>
      </c>
      <c r="P54" s="28"/>
    </row>
    <row r="55" spans="1:16" s="21" customFormat="1" ht="13" x14ac:dyDescent="0.3">
      <c r="A55" s="48" t="s">
        <v>92</v>
      </c>
      <c r="B55" s="49"/>
      <c r="C55" s="49"/>
      <c r="D55" s="49"/>
      <c r="E55" s="49"/>
      <c r="F55" s="50">
        <f>IF(VLOOKUP(Lookup!J2,Lookup!$A$1:$E$18,5,FALSE)=2,0.5*SUM(F43:F54),SUM(F43:F54))</f>
        <v>0</v>
      </c>
      <c r="G55" s="51">
        <f>SUM(G43:G54)</f>
        <v>0</v>
      </c>
      <c r="H55" s="52"/>
      <c r="I55" s="48" t="s">
        <v>92</v>
      </c>
      <c r="J55" s="49"/>
      <c r="K55" s="49"/>
      <c r="L55" s="49"/>
      <c r="M55" s="49"/>
      <c r="N55" s="50">
        <f>IF(VLOOKUP(Lookup!K2,Lookup!$A$1:$E$18,5,FALSE)=2,0.5*SUM(N43:N54),SUM(N43:N54))</f>
        <v>0</v>
      </c>
      <c r="O55" s="51">
        <f>SUM(O43:O54)</f>
        <v>0</v>
      </c>
      <c r="P55" s="87"/>
    </row>
    <row r="56" spans="1:16" ht="6.75" customHeight="1" x14ac:dyDescent="0.25">
      <c r="A56" s="28"/>
      <c r="B56" s="29"/>
      <c r="C56" s="29"/>
      <c r="D56" s="29"/>
      <c r="E56" s="29"/>
      <c r="F56" s="29"/>
      <c r="G56" s="28"/>
      <c r="H56" s="31"/>
      <c r="I56" s="28"/>
      <c r="J56" s="29"/>
      <c r="K56" s="29"/>
      <c r="L56" s="29"/>
      <c r="M56" s="29"/>
      <c r="N56" s="29"/>
      <c r="O56" s="28"/>
      <c r="P56" s="28"/>
    </row>
    <row r="57" spans="1:16" s="21" customFormat="1" ht="13" x14ac:dyDescent="0.3">
      <c r="A57" s="155"/>
      <c r="B57" s="155"/>
      <c r="C57" s="32"/>
      <c r="D57" s="32"/>
      <c r="E57" s="32"/>
      <c r="F57" s="32"/>
      <c r="G57" s="32"/>
      <c r="H57" s="33"/>
      <c r="I57" s="155"/>
      <c r="J57" s="155"/>
      <c r="K57" s="32"/>
      <c r="L57" s="32"/>
      <c r="M57" s="32"/>
      <c r="N57" s="32"/>
      <c r="O57" s="32"/>
      <c r="P57" s="87"/>
    </row>
    <row r="58" spans="1:16" s="21" customFormat="1" ht="13" x14ac:dyDescent="0.3">
      <c r="A58" s="156" t="s">
        <v>72</v>
      </c>
      <c r="B58" s="156"/>
      <c r="C58" s="15"/>
      <c r="D58" s="15"/>
      <c r="E58" s="34"/>
      <c r="F58" s="34"/>
      <c r="G58" s="35"/>
      <c r="H58" s="33"/>
      <c r="I58" s="156" t="s">
        <v>72</v>
      </c>
      <c r="J58" s="156"/>
      <c r="K58" s="15"/>
      <c r="L58" s="15"/>
      <c r="M58" s="34"/>
      <c r="N58" s="34"/>
      <c r="O58" s="35"/>
      <c r="P58" s="87"/>
    </row>
    <row r="59" spans="1:16" s="21" customFormat="1" ht="13" x14ac:dyDescent="0.3">
      <c r="A59" s="156"/>
      <c r="B59" s="156"/>
      <c r="C59" s="16"/>
      <c r="D59" s="16"/>
      <c r="E59" s="36"/>
      <c r="F59" s="36"/>
      <c r="G59" s="36"/>
      <c r="H59" s="33"/>
      <c r="I59" s="156"/>
      <c r="J59" s="156"/>
      <c r="K59" s="16"/>
      <c r="L59" s="16"/>
      <c r="M59" s="36"/>
      <c r="N59" s="36"/>
      <c r="O59" s="36"/>
      <c r="P59" s="87"/>
    </row>
    <row r="60" spans="1:16" s="21" customFormat="1" ht="13" x14ac:dyDescent="0.3">
      <c r="A60" s="155" t="s">
        <v>73</v>
      </c>
      <c r="B60" s="155"/>
      <c r="C60" s="37" t="str">
        <f>VLOOKUP(Lookup!$L$2,Lookup!$A$1:$D$16,3,FALSE)</f>
        <v>Chore</v>
      </c>
      <c r="D60" s="37"/>
      <c r="E60" s="38"/>
      <c r="F60" s="38"/>
      <c r="G60" s="38"/>
      <c r="H60" s="33"/>
      <c r="I60" s="155" t="s">
        <v>73</v>
      </c>
      <c r="J60" s="155"/>
      <c r="K60" s="37" t="str">
        <f>VLOOKUP(Lookup!$I$2,Lookup!$A$1:$D$16,3,FALSE)</f>
        <v>Supports Broker</v>
      </c>
      <c r="L60" s="37"/>
      <c r="M60" s="38"/>
      <c r="N60" s="38"/>
      <c r="O60" s="38"/>
      <c r="P60" s="87"/>
    </row>
    <row r="61" spans="1:16" s="21" customFormat="1" ht="13" x14ac:dyDescent="0.3">
      <c r="A61" s="155" t="s">
        <v>74</v>
      </c>
      <c r="B61" s="155"/>
      <c r="C61" s="37" t="str">
        <f>VLOOKUP(Lookup!$L$2,Lookup!$A$1:$D$16,4,FALSE)</f>
        <v>Hour</v>
      </c>
      <c r="D61" s="37"/>
      <c r="E61" s="38"/>
      <c r="F61" s="38"/>
      <c r="G61" s="38"/>
      <c r="H61" s="33"/>
      <c r="I61" s="155" t="s">
        <v>74</v>
      </c>
      <c r="J61" s="155"/>
      <c r="K61" s="38" t="str">
        <f>VLOOKUP(Lookup!$I$2,Lookup!$A$1:$D$16,4,FALSE)</f>
        <v>15 Minutes</v>
      </c>
      <c r="L61" s="38"/>
      <c r="M61" s="37"/>
      <c r="N61" s="37"/>
      <c r="O61" s="37"/>
      <c r="P61" s="87"/>
    </row>
    <row r="62" spans="1:16" s="21" customFormat="1" ht="13" x14ac:dyDescent="0.3">
      <c r="A62" s="39"/>
      <c r="B62" s="40"/>
      <c r="C62" s="40"/>
      <c r="D62" s="40"/>
      <c r="E62" s="40"/>
      <c r="F62" s="41"/>
      <c r="G62" s="42"/>
      <c r="H62" s="33"/>
      <c r="I62" s="39"/>
      <c r="J62" s="40"/>
      <c r="K62" s="40"/>
      <c r="L62" s="40"/>
      <c r="M62" s="40"/>
      <c r="N62" s="41"/>
      <c r="O62" s="42"/>
      <c r="P62" s="87"/>
    </row>
    <row r="63" spans="1:16" s="43" customFormat="1" ht="50" x14ac:dyDescent="0.25">
      <c r="B63" s="44" t="s">
        <v>75</v>
      </c>
      <c r="C63" s="44" t="s">
        <v>76</v>
      </c>
      <c r="D63" s="44" t="s">
        <v>77</v>
      </c>
      <c r="E63" s="44" t="s">
        <v>78</v>
      </c>
      <c r="F63" s="44" t="s">
        <v>79</v>
      </c>
      <c r="G63" s="45" t="s">
        <v>80</v>
      </c>
      <c r="H63" s="46"/>
      <c r="J63" s="44" t="s">
        <v>75</v>
      </c>
      <c r="K63" s="44" t="s">
        <v>76</v>
      </c>
      <c r="L63" s="44" t="s">
        <v>77</v>
      </c>
      <c r="M63" s="44" t="s">
        <v>78</v>
      </c>
      <c r="N63" s="44" t="s">
        <v>79</v>
      </c>
      <c r="O63" s="45" t="s">
        <v>80</v>
      </c>
      <c r="P63" s="29"/>
    </row>
    <row r="64" spans="1:16" x14ac:dyDescent="0.25">
      <c r="A64" s="94" t="s">
        <v>81</v>
      </c>
      <c r="B64" s="96"/>
      <c r="C64" s="97">
        <v>0.1105</v>
      </c>
      <c r="D64" s="90">
        <f>ROUND(B64*(1+C64+$F$7),2)</f>
        <v>0</v>
      </c>
      <c r="E64" s="90">
        <f>IF(ISERROR(D64*VLOOKUP($C$61,Lookup!$G$4:$H$7,2,0)),0,D64*VLOOKUP($C$61,Lookup!$G$4:$H$7,2,0))</f>
        <v>0</v>
      </c>
      <c r="F64" s="98"/>
      <c r="G64" s="95">
        <f t="shared" ref="G64:G75" si="8">E64*F64</f>
        <v>0</v>
      </c>
      <c r="H64" s="31"/>
      <c r="I64" s="94" t="s">
        <v>81</v>
      </c>
      <c r="J64" s="96"/>
      <c r="K64" s="97">
        <v>0.1105</v>
      </c>
      <c r="L64" s="90">
        <f>ROUND(J64*(1+K64+$F$7),2)</f>
        <v>0</v>
      </c>
      <c r="M64" s="90">
        <f>IF(ISERROR(L64*VLOOKUP($K$19,Lookup!$G$4:$H$7,2,FALSE)),0,L64*VLOOKUP($K$19,Lookup!$G$4:$H$7,2,FALSE))</f>
        <v>0</v>
      </c>
      <c r="N64" s="98"/>
      <c r="O64" s="95">
        <f t="shared" ref="O64:O75" si="9">M64*N64</f>
        <v>0</v>
      </c>
      <c r="P64" s="28"/>
    </row>
    <row r="65" spans="1:16" x14ac:dyDescent="0.25">
      <c r="A65" s="94" t="s">
        <v>82</v>
      </c>
      <c r="B65" s="96"/>
      <c r="C65" s="97">
        <v>0.1105</v>
      </c>
      <c r="D65" s="90">
        <f t="shared" ref="D65:D73" si="10">ROUND(B65*(1+C65+$F$7),2)</f>
        <v>0</v>
      </c>
      <c r="E65" s="90">
        <f>IF(ISERROR(D65*VLOOKUP($C$61,Lookup!$G$4:$H$7,2,0)),0,D65*VLOOKUP($C$61,Lookup!$G$4:$H$7,2,0))</f>
        <v>0</v>
      </c>
      <c r="F65" s="98"/>
      <c r="G65" s="95">
        <f t="shared" si="8"/>
        <v>0</v>
      </c>
      <c r="H65" s="31"/>
      <c r="I65" s="94" t="s">
        <v>82</v>
      </c>
      <c r="J65" s="96"/>
      <c r="K65" s="97">
        <v>0.1105</v>
      </c>
      <c r="L65" s="90">
        <f t="shared" ref="L65:L73" si="11">ROUND(J65*(1+K65+$F$7),2)</f>
        <v>0</v>
      </c>
      <c r="M65" s="90">
        <f>IF(ISERROR(L65*VLOOKUP($K$19,Lookup!$G$4:$H$7,2,FALSE)),0,L65*VLOOKUP($K$19,Lookup!$G$4:$H$7,2,FALSE))</f>
        <v>0</v>
      </c>
      <c r="N65" s="98"/>
      <c r="O65" s="95">
        <f t="shared" si="9"/>
        <v>0</v>
      </c>
      <c r="P65" s="28"/>
    </row>
    <row r="66" spans="1:16" x14ac:dyDescent="0.25">
      <c r="A66" s="94" t="s">
        <v>83</v>
      </c>
      <c r="B66" s="96"/>
      <c r="C66" s="97">
        <v>0.1105</v>
      </c>
      <c r="D66" s="90">
        <f t="shared" si="10"/>
        <v>0</v>
      </c>
      <c r="E66" s="90">
        <f>IF(ISERROR(D66*VLOOKUP($C$61,Lookup!$G$4:$H$7,2,0)),0,D66*VLOOKUP($C$61,Lookup!$G$4:$H$7,2,0))</f>
        <v>0</v>
      </c>
      <c r="F66" s="98"/>
      <c r="G66" s="95">
        <f t="shared" si="8"/>
        <v>0</v>
      </c>
      <c r="H66" s="31"/>
      <c r="I66" s="94" t="s">
        <v>83</v>
      </c>
      <c r="J66" s="96"/>
      <c r="K66" s="97">
        <v>0.1105</v>
      </c>
      <c r="L66" s="90">
        <f t="shared" si="11"/>
        <v>0</v>
      </c>
      <c r="M66" s="90">
        <f>IF(ISERROR(L66*VLOOKUP($K$19,Lookup!$G$4:$H$7,2,FALSE)),0,L66*VLOOKUP($K$19,Lookup!$G$4:$H$7,2,FALSE))</f>
        <v>0</v>
      </c>
      <c r="N66" s="98"/>
      <c r="O66" s="95">
        <f t="shared" si="9"/>
        <v>0</v>
      </c>
      <c r="P66" s="28"/>
    </row>
    <row r="67" spans="1:16" x14ac:dyDescent="0.25">
      <c r="A67" s="94" t="s">
        <v>84</v>
      </c>
      <c r="B67" s="96"/>
      <c r="C67" s="97">
        <v>0.1105</v>
      </c>
      <c r="D67" s="90">
        <f t="shared" si="10"/>
        <v>0</v>
      </c>
      <c r="E67" s="90">
        <f>IF(ISERROR(D67*VLOOKUP($C$61,Lookup!$G$4:$H$7,2,0)),0,D67*VLOOKUP($C$61,Lookup!$G$4:$H$7,2,0))</f>
        <v>0</v>
      </c>
      <c r="F67" s="98"/>
      <c r="G67" s="95">
        <f t="shared" si="8"/>
        <v>0</v>
      </c>
      <c r="H67" s="31"/>
      <c r="I67" s="94" t="s">
        <v>84</v>
      </c>
      <c r="J67" s="96"/>
      <c r="K67" s="97">
        <v>0.1105</v>
      </c>
      <c r="L67" s="90">
        <f t="shared" si="11"/>
        <v>0</v>
      </c>
      <c r="M67" s="90">
        <f>IF(ISERROR(L67*VLOOKUP($K$19,Lookup!$G$4:$H$7,2,FALSE)),0,L67*VLOOKUP($K$19,Lookup!$G$4:$H$7,2,FALSE))</f>
        <v>0</v>
      </c>
      <c r="N67" s="98"/>
      <c r="O67" s="95">
        <f t="shared" si="9"/>
        <v>0</v>
      </c>
      <c r="P67" s="28"/>
    </row>
    <row r="68" spans="1:16" x14ac:dyDescent="0.25">
      <c r="A68" s="94" t="s">
        <v>85</v>
      </c>
      <c r="B68" s="96"/>
      <c r="C68" s="97">
        <v>0.1105</v>
      </c>
      <c r="D68" s="90">
        <f t="shared" si="10"/>
        <v>0</v>
      </c>
      <c r="E68" s="90">
        <f>IF(ISERROR(D68*VLOOKUP($C$61,Lookup!$G$4:$H$7,2,0)),0,D68*VLOOKUP($C$61,Lookup!$G$4:$H$7,2,0))</f>
        <v>0</v>
      </c>
      <c r="F68" s="98"/>
      <c r="G68" s="95">
        <f t="shared" si="8"/>
        <v>0</v>
      </c>
      <c r="H68" s="31"/>
      <c r="I68" s="94" t="s">
        <v>85</v>
      </c>
      <c r="J68" s="96"/>
      <c r="K68" s="97">
        <v>0.1105</v>
      </c>
      <c r="L68" s="90">
        <f t="shared" si="11"/>
        <v>0</v>
      </c>
      <c r="M68" s="90">
        <f>IF(ISERROR(L68*VLOOKUP($K$19,Lookup!$G$4:$H$7,2,FALSE)),0,L68*VLOOKUP($K$19,Lookup!$G$4:$H$7,2,FALSE))</f>
        <v>0</v>
      </c>
      <c r="N68" s="98"/>
      <c r="O68" s="95">
        <f t="shared" si="9"/>
        <v>0</v>
      </c>
      <c r="P68" s="28"/>
    </row>
    <row r="69" spans="1:16" x14ac:dyDescent="0.25">
      <c r="A69" s="94" t="s">
        <v>86</v>
      </c>
      <c r="B69" s="96"/>
      <c r="C69" s="97">
        <v>0.1105</v>
      </c>
      <c r="D69" s="90">
        <f t="shared" si="10"/>
        <v>0</v>
      </c>
      <c r="E69" s="90">
        <f>IF(ISERROR(D69*VLOOKUP($C$61,Lookup!$G$4:$H$7,2,0)),0,D69*VLOOKUP($C$61,Lookup!$G$4:$H$7,2,0))</f>
        <v>0</v>
      </c>
      <c r="F69" s="98"/>
      <c r="G69" s="95">
        <f t="shared" si="8"/>
        <v>0</v>
      </c>
      <c r="H69" s="31"/>
      <c r="I69" s="94" t="s">
        <v>86</v>
      </c>
      <c r="J69" s="96"/>
      <c r="K69" s="97">
        <v>0.1105</v>
      </c>
      <c r="L69" s="90">
        <f t="shared" si="11"/>
        <v>0</v>
      </c>
      <c r="M69" s="90">
        <f>IF(ISERROR(L69*VLOOKUP($K$19,Lookup!$G$4:$H$7,2,FALSE)),0,L69*VLOOKUP($K$19,Lookup!$G$4:$H$7,2,FALSE))</f>
        <v>0</v>
      </c>
      <c r="N69" s="98"/>
      <c r="O69" s="95">
        <f t="shared" si="9"/>
        <v>0</v>
      </c>
      <c r="P69" s="28"/>
    </row>
    <row r="70" spans="1:16" x14ac:dyDescent="0.25">
      <c r="A70" s="94" t="s">
        <v>87</v>
      </c>
      <c r="B70" s="96"/>
      <c r="C70" s="97">
        <v>0.1105</v>
      </c>
      <c r="D70" s="90">
        <f t="shared" si="10"/>
        <v>0</v>
      </c>
      <c r="E70" s="90">
        <f>IF(ISERROR(D70*VLOOKUP($C$61,Lookup!$G$4:$H$7,2,0)),0,D70*VLOOKUP($C$61,Lookup!$G$4:$H$7,2,0))</f>
        <v>0</v>
      </c>
      <c r="F70" s="98"/>
      <c r="G70" s="95">
        <f t="shared" si="8"/>
        <v>0</v>
      </c>
      <c r="H70" s="31"/>
      <c r="I70" s="94" t="s">
        <v>87</v>
      </c>
      <c r="J70" s="96"/>
      <c r="K70" s="97">
        <v>0.1105</v>
      </c>
      <c r="L70" s="90">
        <f t="shared" si="11"/>
        <v>0</v>
      </c>
      <c r="M70" s="90">
        <f>IF(ISERROR(L70*VLOOKUP($K$19,Lookup!$G$4:$H$7,2,FALSE)),0,L70*VLOOKUP($K$19,Lookup!$G$4:$H$7,2,FALSE))</f>
        <v>0</v>
      </c>
      <c r="N70" s="98"/>
      <c r="O70" s="95">
        <f t="shared" si="9"/>
        <v>0</v>
      </c>
      <c r="P70" s="28"/>
    </row>
    <row r="71" spans="1:16" x14ac:dyDescent="0.25">
      <c r="A71" s="94" t="s">
        <v>88</v>
      </c>
      <c r="B71" s="96"/>
      <c r="C71" s="97">
        <v>0.1105</v>
      </c>
      <c r="D71" s="90">
        <f t="shared" si="10"/>
        <v>0</v>
      </c>
      <c r="E71" s="90">
        <f>IF(ISERROR(D71*VLOOKUP($C$61,Lookup!$G$4:$H$7,2,0)),0,D71*VLOOKUP($C$61,Lookup!$G$4:$H$7,2,0))</f>
        <v>0</v>
      </c>
      <c r="F71" s="98"/>
      <c r="G71" s="95">
        <f t="shared" si="8"/>
        <v>0</v>
      </c>
      <c r="H71" s="31"/>
      <c r="I71" s="94" t="s">
        <v>88</v>
      </c>
      <c r="J71" s="96"/>
      <c r="K71" s="97">
        <v>0.1105</v>
      </c>
      <c r="L71" s="90">
        <f t="shared" si="11"/>
        <v>0</v>
      </c>
      <c r="M71" s="90">
        <f>IF(ISERROR(L71*VLOOKUP($K$19,Lookup!$G$4:$H$7,2,FALSE)),0,L71*VLOOKUP($K$19,Lookup!$G$4:$H$7,2,FALSE))</f>
        <v>0</v>
      </c>
      <c r="N71" s="98"/>
      <c r="O71" s="95">
        <f t="shared" si="9"/>
        <v>0</v>
      </c>
      <c r="P71" s="28"/>
    </row>
    <row r="72" spans="1:16" x14ac:dyDescent="0.25">
      <c r="A72" s="94" t="s">
        <v>95</v>
      </c>
      <c r="B72" s="96"/>
      <c r="C72" s="97">
        <v>0.1105</v>
      </c>
      <c r="D72" s="90">
        <f t="shared" si="10"/>
        <v>0</v>
      </c>
      <c r="E72" s="90">
        <f>IF(ISERROR(D72*VLOOKUP($C$61,Lookup!$G$4:$H$7,2,0)),0,D72*VLOOKUP($C$61,Lookup!$G$4:$H$7,2,0))</f>
        <v>0</v>
      </c>
      <c r="F72" s="98"/>
      <c r="G72" s="95">
        <f t="shared" si="8"/>
        <v>0</v>
      </c>
      <c r="H72" s="31"/>
      <c r="I72" s="94" t="s">
        <v>89</v>
      </c>
      <c r="J72" s="96"/>
      <c r="K72" s="97">
        <v>0.1105</v>
      </c>
      <c r="L72" s="90">
        <f t="shared" si="11"/>
        <v>0</v>
      </c>
      <c r="M72" s="90">
        <f>IF(ISERROR(L72*VLOOKUP($K$19,Lookup!$G$4:$H$7,2,FALSE)),0,L72*VLOOKUP($K$19,Lookup!$G$4:$H$7,2,FALSE))</f>
        <v>0</v>
      </c>
      <c r="N72" s="98"/>
      <c r="O72" s="95">
        <f t="shared" si="9"/>
        <v>0</v>
      </c>
      <c r="P72" s="28"/>
    </row>
    <row r="73" spans="1:16" x14ac:dyDescent="0.25">
      <c r="A73" s="94" t="s">
        <v>90</v>
      </c>
      <c r="B73" s="96"/>
      <c r="C73" s="97">
        <v>0.1105</v>
      </c>
      <c r="D73" s="90">
        <f t="shared" si="10"/>
        <v>0</v>
      </c>
      <c r="E73" s="90">
        <f>IF(ISERROR(D73*VLOOKUP($C$61,Lookup!$G$4:$H$7,2,0)),0,D73*VLOOKUP($C$61,Lookup!$G$4:$H$7,2,0))</f>
        <v>0</v>
      </c>
      <c r="F73" s="98"/>
      <c r="G73" s="95">
        <f t="shared" si="8"/>
        <v>0</v>
      </c>
      <c r="H73" s="31"/>
      <c r="I73" s="94" t="s">
        <v>90</v>
      </c>
      <c r="J73" s="96"/>
      <c r="K73" s="97">
        <v>0.1105</v>
      </c>
      <c r="L73" s="90">
        <f t="shared" si="11"/>
        <v>0</v>
      </c>
      <c r="M73" s="90">
        <f>IF(ISERROR(L73*VLOOKUP($K$19,Lookup!$G$4:$H$7,2,FALSE)),0,L73*VLOOKUP($K$19,Lookup!$G$4:$H$7,2,FALSE))</f>
        <v>0</v>
      </c>
      <c r="N73" s="98"/>
      <c r="O73" s="95">
        <f t="shared" si="9"/>
        <v>0</v>
      </c>
      <c r="P73" s="28"/>
    </row>
    <row r="74" spans="1:16" x14ac:dyDescent="0.25">
      <c r="A74" s="94" t="s">
        <v>91</v>
      </c>
      <c r="B74" s="96"/>
      <c r="C74" s="97">
        <v>0</v>
      </c>
      <c r="D74" s="90">
        <f>ROUND(B74*(1+C74),2)</f>
        <v>0</v>
      </c>
      <c r="E74" s="90">
        <f>IF(ISERROR(D74*VLOOKUP($C$61,Lookup!$G$4:$H$7,2,0)),0,D74*VLOOKUP($C$61,Lookup!$G$4:$H$7,2,0))</f>
        <v>0</v>
      </c>
      <c r="F74" s="98"/>
      <c r="G74" s="95">
        <f t="shared" si="8"/>
        <v>0</v>
      </c>
      <c r="H74" s="31"/>
      <c r="I74" s="94" t="s">
        <v>91</v>
      </c>
      <c r="J74" s="96"/>
      <c r="K74" s="97">
        <v>0</v>
      </c>
      <c r="L74" s="90">
        <f>ROUND(J74*(1+K74),2)</f>
        <v>0</v>
      </c>
      <c r="M74" s="90">
        <f>IF(ISERROR(L74*VLOOKUP($K$19,Lookup!$G$4:$H$7,2,FALSE)),0,L74*VLOOKUP($K$19,Lookup!$G$4:$H$7,2,FALSE))</f>
        <v>0</v>
      </c>
      <c r="N74" s="98"/>
      <c r="O74" s="95">
        <f t="shared" si="9"/>
        <v>0</v>
      </c>
      <c r="P74" s="28"/>
    </row>
    <row r="75" spans="1:16" x14ac:dyDescent="0.25">
      <c r="A75" s="94" t="s">
        <v>91</v>
      </c>
      <c r="B75" s="96"/>
      <c r="C75" s="97">
        <v>0</v>
      </c>
      <c r="D75" s="90">
        <f>ROUND(B75*(1+C75),2)</f>
        <v>0</v>
      </c>
      <c r="E75" s="90">
        <f>IF(ISERROR(D75*VLOOKUP($C$61,Lookup!$G$4:$H$7,2,0)),0,D75*VLOOKUP($C$61,Lookup!$G$4:$H$7,2,0))</f>
        <v>0</v>
      </c>
      <c r="F75" s="98"/>
      <c r="G75" s="95">
        <f t="shared" si="8"/>
        <v>0</v>
      </c>
      <c r="H75" s="31"/>
      <c r="I75" s="94" t="s">
        <v>91</v>
      </c>
      <c r="J75" s="96"/>
      <c r="K75" s="97">
        <v>0</v>
      </c>
      <c r="L75" s="90">
        <f>ROUND(J75*(1+K75),2)</f>
        <v>0</v>
      </c>
      <c r="M75" s="90">
        <f>IF(ISERROR(L75*VLOOKUP($K$19,Lookup!$G$4:$H$7,2,FALSE)),0,L75*VLOOKUP($K$19,Lookup!$G$4:$H$7,2,FALSE))</f>
        <v>0</v>
      </c>
      <c r="N75" s="98"/>
      <c r="O75" s="95">
        <f t="shared" si="9"/>
        <v>0</v>
      </c>
      <c r="P75" s="28"/>
    </row>
    <row r="76" spans="1:16" s="21" customFormat="1" ht="13" x14ac:dyDescent="0.3">
      <c r="A76" s="48" t="s">
        <v>92</v>
      </c>
      <c r="B76" s="49"/>
      <c r="C76" s="49"/>
      <c r="D76" s="49"/>
      <c r="E76" s="49"/>
      <c r="F76" s="50">
        <f>IF(VLOOKUP(Lookup!J2,Lookup!$A$1:$E$18,5,FALSE)=2,0.5*SUM(F64:F75),SUM(F64:F75))</f>
        <v>0</v>
      </c>
      <c r="G76" s="51">
        <f>SUM(G64:G75)</f>
        <v>0</v>
      </c>
      <c r="H76" s="52"/>
      <c r="I76" s="48" t="s">
        <v>92</v>
      </c>
      <c r="J76" s="49"/>
      <c r="K76" s="49"/>
      <c r="L76" s="49"/>
      <c r="M76" s="49"/>
      <c r="N76" s="50">
        <f>IF(VLOOKUP(Lookup!J2,Lookup!$A$1:$E$18,5,FALSE)=2,0.5*SUM(N64:N75),SUM(N64:N75))</f>
        <v>0</v>
      </c>
      <c r="O76" s="51">
        <f>SUM(O64:O75)</f>
        <v>0</v>
      </c>
      <c r="P76" s="87"/>
    </row>
    <row r="77" spans="1:16" s="21" customFormat="1" ht="12" customHeight="1" x14ac:dyDescent="0.3">
      <c r="A77" s="48"/>
      <c r="B77" s="49"/>
      <c r="C77" s="49"/>
      <c r="D77" s="49"/>
      <c r="E77" s="49"/>
      <c r="F77" s="50"/>
      <c r="G77" s="51"/>
      <c r="H77" s="52"/>
      <c r="I77" s="48"/>
      <c r="J77" s="49"/>
      <c r="K77" s="49"/>
      <c r="L77" s="49"/>
      <c r="M77" s="49"/>
      <c r="N77" s="50"/>
      <c r="O77" s="51"/>
      <c r="P77" s="87"/>
    </row>
    <row r="78" spans="1:16" ht="6.75" customHeight="1" x14ac:dyDescent="0.25">
      <c r="A78" s="28"/>
      <c r="B78" s="29"/>
      <c r="C78" s="29"/>
      <c r="D78" s="29"/>
      <c r="E78" s="29"/>
      <c r="F78" s="29"/>
      <c r="G78" s="28"/>
      <c r="H78" s="31"/>
      <c r="I78" s="28"/>
      <c r="J78" s="29"/>
      <c r="K78" s="29"/>
      <c r="L78" s="29"/>
      <c r="M78" s="29"/>
      <c r="N78" s="29"/>
      <c r="O78" s="28"/>
      <c r="P78" s="28"/>
    </row>
    <row r="79" spans="1:16" s="47" customFormat="1" ht="13.5" customHeight="1" x14ac:dyDescent="0.3">
      <c r="A79" s="155"/>
      <c r="B79" s="155"/>
      <c r="C79" s="32"/>
      <c r="D79" s="32"/>
      <c r="E79" s="32"/>
      <c r="F79" s="32"/>
      <c r="G79" s="32"/>
      <c r="H79" s="33"/>
      <c r="I79" s="155"/>
      <c r="J79" s="155"/>
      <c r="K79" s="32"/>
      <c r="L79" s="32"/>
      <c r="M79" s="32"/>
      <c r="N79" s="32"/>
      <c r="O79" s="32"/>
      <c r="P79" s="28"/>
    </row>
    <row r="80" spans="1:16" s="21" customFormat="1" ht="13" x14ac:dyDescent="0.3">
      <c r="A80" s="156" t="s">
        <v>72</v>
      </c>
      <c r="B80" s="156"/>
      <c r="C80" s="15"/>
      <c r="D80" s="15"/>
      <c r="E80" s="34"/>
      <c r="F80" s="34"/>
      <c r="G80" s="35"/>
      <c r="H80" s="33"/>
      <c r="I80" s="156" t="s">
        <v>72</v>
      </c>
      <c r="J80" s="156"/>
      <c r="K80" s="15"/>
      <c r="L80" s="15"/>
      <c r="M80" s="34"/>
      <c r="N80" s="34"/>
      <c r="O80" s="35"/>
      <c r="P80" s="87"/>
    </row>
    <row r="81" spans="1:16" s="21" customFormat="1" ht="13" x14ac:dyDescent="0.3">
      <c r="A81" s="156"/>
      <c r="B81" s="156"/>
      <c r="C81" s="16"/>
      <c r="D81" s="16"/>
      <c r="E81" s="36"/>
      <c r="F81" s="36"/>
      <c r="G81" s="36"/>
      <c r="H81" s="33"/>
      <c r="I81" s="156"/>
      <c r="J81" s="156"/>
      <c r="K81" s="16"/>
      <c r="L81" s="16"/>
      <c r="M81" s="36"/>
      <c r="N81" s="36"/>
      <c r="O81" s="36"/>
      <c r="P81" s="87"/>
    </row>
    <row r="82" spans="1:16" s="21" customFormat="1" ht="13" x14ac:dyDescent="0.3">
      <c r="A82" s="155" t="s">
        <v>73</v>
      </c>
      <c r="B82" s="155"/>
      <c r="C82" s="37" t="str">
        <f>VLOOKUP(Lookup!$N$2,Lookup!$A$1:$D$16,3,FALSE)</f>
        <v>Chore</v>
      </c>
      <c r="D82" s="37"/>
      <c r="E82" s="38"/>
      <c r="F82" s="38"/>
      <c r="G82" s="38"/>
      <c r="H82" s="33"/>
      <c r="I82" s="155" t="s">
        <v>73</v>
      </c>
      <c r="J82" s="155"/>
      <c r="K82" s="37" t="str">
        <f>VLOOKUP(Lookup!$O$2,Lookup!$A$1:$D$16,3,FALSE)</f>
        <v>Chore</v>
      </c>
      <c r="L82" s="37"/>
      <c r="M82" s="38"/>
      <c r="N82" s="38"/>
      <c r="O82" s="38"/>
      <c r="P82" s="87"/>
    </row>
    <row r="83" spans="1:16" s="21" customFormat="1" ht="13" x14ac:dyDescent="0.3">
      <c r="A83" s="155" t="s">
        <v>74</v>
      </c>
      <c r="B83" s="155"/>
      <c r="C83" s="37" t="str">
        <f>VLOOKUP(Lookup!$N$2,Lookup!$A$1:$D$16,4,FALSE)</f>
        <v>Hour</v>
      </c>
      <c r="D83" s="37"/>
      <c r="E83" s="38"/>
      <c r="F83" s="38"/>
      <c r="G83" s="38"/>
      <c r="H83" s="33"/>
      <c r="I83" s="155" t="s">
        <v>74</v>
      </c>
      <c r="J83" s="155"/>
      <c r="K83" s="38" t="str">
        <f>VLOOKUP(Lookup!$O$2,Lookup!$A$1:$D$16,4,FALSE)</f>
        <v>Hour</v>
      </c>
      <c r="L83" s="38"/>
      <c r="M83" s="37"/>
      <c r="N83" s="37"/>
      <c r="O83" s="37"/>
      <c r="P83" s="87"/>
    </row>
    <row r="84" spans="1:16" s="21" customFormat="1" ht="13" x14ac:dyDescent="0.3">
      <c r="A84" s="39"/>
      <c r="B84" s="40"/>
      <c r="C84" s="40"/>
      <c r="D84" s="40"/>
      <c r="E84" s="40"/>
      <c r="F84" s="41"/>
      <c r="G84" s="42"/>
      <c r="H84" s="33"/>
      <c r="I84" s="39"/>
      <c r="J84" s="40"/>
      <c r="K84" s="40"/>
      <c r="L84" s="40"/>
      <c r="M84" s="40"/>
      <c r="N84" s="41"/>
      <c r="O84" s="42"/>
      <c r="P84" s="87"/>
    </row>
    <row r="85" spans="1:16" s="43" customFormat="1" ht="50" x14ac:dyDescent="0.25">
      <c r="B85" s="44" t="s">
        <v>75</v>
      </c>
      <c r="C85" s="44" t="s">
        <v>76</v>
      </c>
      <c r="D85" s="44" t="s">
        <v>77</v>
      </c>
      <c r="E85" s="44" t="s">
        <v>78</v>
      </c>
      <c r="F85" s="44" t="s">
        <v>79</v>
      </c>
      <c r="G85" s="45" t="s">
        <v>80</v>
      </c>
      <c r="H85" s="46"/>
      <c r="J85" s="44" t="s">
        <v>75</v>
      </c>
      <c r="K85" s="44" t="s">
        <v>76</v>
      </c>
      <c r="L85" s="44" t="s">
        <v>77</v>
      </c>
      <c r="M85" s="44" t="s">
        <v>78</v>
      </c>
      <c r="N85" s="44" t="s">
        <v>79</v>
      </c>
      <c r="O85" s="45" t="s">
        <v>80</v>
      </c>
      <c r="P85" s="29"/>
    </row>
    <row r="86" spans="1:16" x14ac:dyDescent="0.25">
      <c r="A86" s="94" t="s">
        <v>81</v>
      </c>
      <c r="B86" s="96"/>
      <c r="C86" s="97">
        <v>0.1105</v>
      </c>
      <c r="D86" s="90">
        <f>ROUND(B86*(1+C86+$F$7),2)</f>
        <v>0</v>
      </c>
      <c r="E86" s="90">
        <f>IF(ISERROR(D86*VLOOKUP($C$83,Lookup!$G$4:$H$7,2,0)),0,D86*VLOOKUP($C$83,Lookup!$G$4:$H$7,2,0))</f>
        <v>0</v>
      </c>
      <c r="F86" s="98"/>
      <c r="G86" s="95">
        <f t="shared" ref="G86:G97" si="12">E86*F86</f>
        <v>0</v>
      </c>
      <c r="H86" s="31"/>
      <c r="I86" s="94" t="s">
        <v>81</v>
      </c>
      <c r="J86" s="96"/>
      <c r="K86" s="97">
        <v>0.1105</v>
      </c>
      <c r="L86" s="90">
        <f>ROUND(J86*(1+K86+$F$7),2)</f>
        <v>0</v>
      </c>
      <c r="M86" s="90">
        <f>IF(ISERROR(L86*VLOOKUP($K$83,Lookup!$G$4:$H$7,2,0)),0,L86*VLOOKUP($K$83,Lookup!$G$4:$H$7,2,0))</f>
        <v>0</v>
      </c>
      <c r="N86" s="98"/>
      <c r="O86" s="95">
        <f t="shared" ref="O86:O97" si="13">M86*N86</f>
        <v>0</v>
      </c>
      <c r="P86" s="28"/>
    </row>
    <row r="87" spans="1:16" x14ac:dyDescent="0.25">
      <c r="A87" s="94" t="s">
        <v>82</v>
      </c>
      <c r="B87" s="96"/>
      <c r="C87" s="97">
        <v>0.1105</v>
      </c>
      <c r="D87" s="90">
        <f t="shared" ref="D87:D95" si="14">ROUND(B87*(1+C87+$F$7),2)</f>
        <v>0</v>
      </c>
      <c r="E87" s="90">
        <f>IF(ISERROR(D87*VLOOKUP($C$83,Lookup!$G$4:$H$7,2,0)),0,D87*VLOOKUP($C$83,Lookup!$G$4:$H$7,2,0))</f>
        <v>0</v>
      </c>
      <c r="F87" s="98"/>
      <c r="G87" s="95">
        <f t="shared" si="12"/>
        <v>0</v>
      </c>
      <c r="H87" s="31"/>
      <c r="I87" s="94" t="s">
        <v>82</v>
      </c>
      <c r="J87" s="96"/>
      <c r="K87" s="97">
        <v>0.1105</v>
      </c>
      <c r="L87" s="90">
        <f t="shared" ref="L87:L95" si="15">ROUND(J87*(1+K87+$F$7),2)</f>
        <v>0</v>
      </c>
      <c r="M87" s="90">
        <f>IF(ISERROR(L87*VLOOKUP($K$83,Lookup!$G$4:$H$7,2,0)),0,L87*VLOOKUP($K$83,Lookup!$G$4:$H$7,2,0))</f>
        <v>0</v>
      </c>
      <c r="N87" s="98"/>
      <c r="O87" s="95">
        <f t="shared" si="13"/>
        <v>0</v>
      </c>
      <c r="P87" s="28"/>
    </row>
    <row r="88" spans="1:16" x14ac:dyDescent="0.25">
      <c r="A88" s="94" t="s">
        <v>83</v>
      </c>
      <c r="B88" s="96"/>
      <c r="C88" s="97">
        <v>0.1105</v>
      </c>
      <c r="D88" s="90">
        <f t="shared" si="14"/>
        <v>0</v>
      </c>
      <c r="E88" s="90">
        <f>IF(ISERROR(D88*VLOOKUP($C$83,Lookup!$G$4:$H$7,2,0)),0,D88*VLOOKUP($C$83,Lookup!$G$4:$H$7,2,0))</f>
        <v>0</v>
      </c>
      <c r="F88" s="98"/>
      <c r="G88" s="95">
        <f t="shared" si="12"/>
        <v>0</v>
      </c>
      <c r="H88" s="31"/>
      <c r="I88" s="94" t="s">
        <v>83</v>
      </c>
      <c r="J88" s="96"/>
      <c r="K88" s="97">
        <v>0.1105</v>
      </c>
      <c r="L88" s="90">
        <f t="shared" si="15"/>
        <v>0</v>
      </c>
      <c r="M88" s="90">
        <f>IF(ISERROR(L88*VLOOKUP($K$83,Lookup!$G$4:$H$7,2,0)),0,L88*VLOOKUP($K$83,Lookup!$G$4:$H$7,2,0))</f>
        <v>0</v>
      </c>
      <c r="N88" s="98"/>
      <c r="O88" s="95">
        <f t="shared" si="13"/>
        <v>0</v>
      </c>
      <c r="P88" s="28"/>
    </row>
    <row r="89" spans="1:16" x14ac:dyDescent="0.25">
      <c r="A89" s="94" t="s">
        <v>84</v>
      </c>
      <c r="B89" s="96"/>
      <c r="C89" s="97">
        <v>0.1105</v>
      </c>
      <c r="D89" s="90">
        <f t="shared" si="14"/>
        <v>0</v>
      </c>
      <c r="E89" s="90">
        <f>IF(ISERROR(D89*VLOOKUP($C$83,Lookup!$G$4:$H$7,2,0)),0,D89*VLOOKUP($C$83,Lookup!$G$4:$H$7,2,0))</f>
        <v>0</v>
      </c>
      <c r="F89" s="98"/>
      <c r="G89" s="95">
        <f t="shared" si="12"/>
        <v>0</v>
      </c>
      <c r="H89" s="31"/>
      <c r="I89" s="94" t="s">
        <v>84</v>
      </c>
      <c r="J89" s="96"/>
      <c r="K89" s="97">
        <v>0.1105</v>
      </c>
      <c r="L89" s="90">
        <f t="shared" si="15"/>
        <v>0</v>
      </c>
      <c r="M89" s="90">
        <f>IF(ISERROR(L89*VLOOKUP($K$83,Lookup!$G$4:$H$7,2,0)),0,L89*VLOOKUP($K$83,Lookup!$G$4:$H$7,2,0))</f>
        <v>0</v>
      </c>
      <c r="N89" s="98"/>
      <c r="O89" s="95">
        <f t="shared" si="13"/>
        <v>0</v>
      </c>
      <c r="P89" s="28"/>
    </row>
    <row r="90" spans="1:16" x14ac:dyDescent="0.25">
      <c r="A90" s="94" t="s">
        <v>85</v>
      </c>
      <c r="B90" s="96"/>
      <c r="C90" s="97">
        <v>0.1105</v>
      </c>
      <c r="D90" s="90">
        <f t="shared" si="14"/>
        <v>0</v>
      </c>
      <c r="E90" s="90">
        <f>IF(ISERROR(D90*VLOOKUP($C$83,Lookup!$G$4:$H$7,2,0)),0,D90*VLOOKUP($C$83,Lookup!$G$4:$H$7,2,0))</f>
        <v>0</v>
      </c>
      <c r="F90" s="98"/>
      <c r="G90" s="95">
        <f t="shared" si="12"/>
        <v>0</v>
      </c>
      <c r="H90" s="31"/>
      <c r="I90" s="94" t="s">
        <v>85</v>
      </c>
      <c r="J90" s="96"/>
      <c r="K90" s="97">
        <v>0.1105</v>
      </c>
      <c r="L90" s="90">
        <f t="shared" si="15"/>
        <v>0</v>
      </c>
      <c r="M90" s="90">
        <f>IF(ISERROR(L90*VLOOKUP($K$83,Lookup!$G$4:$H$7,2,0)),0,L90*VLOOKUP($K$83,Lookup!$G$4:$H$7,2,0))</f>
        <v>0</v>
      </c>
      <c r="N90" s="98"/>
      <c r="O90" s="95">
        <f t="shared" si="13"/>
        <v>0</v>
      </c>
      <c r="P90" s="28"/>
    </row>
    <row r="91" spans="1:16" x14ac:dyDescent="0.25">
      <c r="A91" s="94" t="s">
        <v>86</v>
      </c>
      <c r="B91" s="96"/>
      <c r="C91" s="97">
        <v>0.1105</v>
      </c>
      <c r="D91" s="90">
        <f t="shared" si="14"/>
        <v>0</v>
      </c>
      <c r="E91" s="90">
        <f>IF(ISERROR(D91*VLOOKUP($C$83,Lookup!$G$4:$H$7,2,0)),0,D91*VLOOKUP($C$83,Lookup!$G$4:$H$7,2,0))</f>
        <v>0</v>
      </c>
      <c r="F91" s="98"/>
      <c r="G91" s="95">
        <f t="shared" si="12"/>
        <v>0</v>
      </c>
      <c r="H91" s="31"/>
      <c r="I91" s="94" t="s">
        <v>86</v>
      </c>
      <c r="J91" s="96"/>
      <c r="K91" s="97">
        <v>0.1105</v>
      </c>
      <c r="L91" s="90">
        <f t="shared" si="15"/>
        <v>0</v>
      </c>
      <c r="M91" s="90">
        <f>IF(ISERROR(L91*VLOOKUP($K$83,Lookup!$G$4:$H$7,2,0)),0,L91*VLOOKUP($K$83,Lookup!$G$4:$H$7,2,0))</f>
        <v>0</v>
      </c>
      <c r="N91" s="98"/>
      <c r="O91" s="95">
        <f t="shared" si="13"/>
        <v>0</v>
      </c>
      <c r="P91" s="28"/>
    </row>
    <row r="92" spans="1:16" x14ac:dyDescent="0.25">
      <c r="A92" s="94" t="s">
        <v>87</v>
      </c>
      <c r="B92" s="96"/>
      <c r="C92" s="97">
        <v>0.1105</v>
      </c>
      <c r="D92" s="90">
        <f t="shared" si="14"/>
        <v>0</v>
      </c>
      <c r="E92" s="90">
        <f>IF(ISERROR(D92*VLOOKUP($C$83,Lookup!$G$4:$H$7,2,0)),0,D92*VLOOKUP($C$83,Lookup!$G$4:$H$7,2,0))</f>
        <v>0</v>
      </c>
      <c r="F92" s="98"/>
      <c r="G92" s="95">
        <f t="shared" si="12"/>
        <v>0</v>
      </c>
      <c r="H92" s="31"/>
      <c r="I92" s="94" t="s">
        <v>87</v>
      </c>
      <c r="J92" s="96"/>
      <c r="K92" s="97">
        <v>0.1105</v>
      </c>
      <c r="L92" s="90">
        <f t="shared" si="15"/>
        <v>0</v>
      </c>
      <c r="M92" s="90">
        <f>IF(ISERROR(L92*VLOOKUP($K$83,Lookup!$G$4:$H$7,2,0)),0,L92*VLOOKUP($K$83,Lookup!$G$4:$H$7,2,0))</f>
        <v>0</v>
      </c>
      <c r="N92" s="98"/>
      <c r="O92" s="95">
        <f t="shared" si="13"/>
        <v>0</v>
      </c>
      <c r="P92" s="28"/>
    </row>
    <row r="93" spans="1:16" x14ac:dyDescent="0.25">
      <c r="A93" s="94" t="s">
        <v>88</v>
      </c>
      <c r="B93" s="96"/>
      <c r="C93" s="97">
        <v>0.1105</v>
      </c>
      <c r="D93" s="90">
        <f t="shared" si="14"/>
        <v>0</v>
      </c>
      <c r="E93" s="90">
        <f>IF(ISERROR(D93*VLOOKUP($C$83,Lookup!$G$4:$H$7,2,0)),0,D93*VLOOKUP($C$83,Lookup!$G$4:$H$7,2,0))</f>
        <v>0</v>
      </c>
      <c r="F93" s="98"/>
      <c r="G93" s="95">
        <f t="shared" si="12"/>
        <v>0</v>
      </c>
      <c r="H93" s="31"/>
      <c r="I93" s="94" t="s">
        <v>88</v>
      </c>
      <c r="J93" s="96"/>
      <c r="K93" s="97">
        <v>0.1105</v>
      </c>
      <c r="L93" s="90">
        <f t="shared" si="15"/>
        <v>0</v>
      </c>
      <c r="M93" s="90">
        <f>IF(ISERROR(L93*VLOOKUP($K$83,Lookup!$G$4:$H$7,2,0)),0,L93*VLOOKUP($K$83,Lookup!$G$4:$H$7,2,0))</f>
        <v>0</v>
      </c>
      <c r="N93" s="98"/>
      <c r="O93" s="95">
        <f t="shared" si="13"/>
        <v>0</v>
      </c>
      <c r="P93" s="28"/>
    </row>
    <row r="94" spans="1:16" x14ac:dyDescent="0.25">
      <c r="A94" s="94" t="s">
        <v>89</v>
      </c>
      <c r="B94" s="96"/>
      <c r="C94" s="97">
        <v>0.1105</v>
      </c>
      <c r="D94" s="90">
        <f t="shared" si="14"/>
        <v>0</v>
      </c>
      <c r="E94" s="90">
        <f>IF(ISERROR(D94*VLOOKUP($C$83,Lookup!$G$4:$H$7,2,0)),0,D94*VLOOKUP($C$83,Lookup!$G$4:$H$7,2,0))</f>
        <v>0</v>
      </c>
      <c r="F94" s="98"/>
      <c r="G94" s="95">
        <f t="shared" si="12"/>
        <v>0</v>
      </c>
      <c r="H94" s="31"/>
      <c r="I94" s="94" t="s">
        <v>89</v>
      </c>
      <c r="J94" s="96"/>
      <c r="K94" s="97">
        <v>0.1105</v>
      </c>
      <c r="L94" s="90">
        <f t="shared" si="15"/>
        <v>0</v>
      </c>
      <c r="M94" s="90">
        <f>IF(ISERROR(L94*VLOOKUP($K$83,Lookup!$G$4:$H$7,2,0)),0,L94*VLOOKUP($K$83,Lookup!$G$4:$H$7,2,0))</f>
        <v>0</v>
      </c>
      <c r="N94" s="98"/>
      <c r="O94" s="95">
        <f t="shared" si="13"/>
        <v>0</v>
      </c>
      <c r="P94" s="28"/>
    </row>
    <row r="95" spans="1:16" x14ac:dyDescent="0.25">
      <c r="A95" s="94" t="s">
        <v>90</v>
      </c>
      <c r="B95" s="96"/>
      <c r="C95" s="97">
        <v>0.1105</v>
      </c>
      <c r="D95" s="90">
        <f t="shared" si="14"/>
        <v>0</v>
      </c>
      <c r="E95" s="90">
        <f>IF(ISERROR(D95*VLOOKUP($C$83,Lookup!$G$4:$H$7,2,0)),0,D95*VLOOKUP($C$83,Lookup!$G$4:$H$7,2,0))</f>
        <v>0</v>
      </c>
      <c r="F95" s="98"/>
      <c r="G95" s="95">
        <f t="shared" si="12"/>
        <v>0</v>
      </c>
      <c r="H95" s="31"/>
      <c r="I95" s="94" t="s">
        <v>90</v>
      </c>
      <c r="J95" s="96"/>
      <c r="K95" s="97">
        <v>0.1105</v>
      </c>
      <c r="L95" s="90">
        <f t="shared" si="15"/>
        <v>0</v>
      </c>
      <c r="M95" s="90">
        <f>IF(ISERROR(L95*VLOOKUP($K$83,Lookup!$G$4:$H$7,2,0)),0,L95*VLOOKUP($K$83,Lookup!$G$4:$H$7,2,0))</f>
        <v>0</v>
      </c>
      <c r="N95" s="98"/>
      <c r="O95" s="95">
        <f t="shared" si="13"/>
        <v>0</v>
      </c>
      <c r="P95" s="28"/>
    </row>
    <row r="96" spans="1:16" x14ac:dyDescent="0.25">
      <c r="A96" s="94" t="s">
        <v>91</v>
      </c>
      <c r="B96" s="96"/>
      <c r="C96" s="97">
        <v>0</v>
      </c>
      <c r="D96" s="90">
        <f>ROUND(B96*(1+C96),2)</f>
        <v>0</v>
      </c>
      <c r="E96" s="90">
        <f>IF(ISERROR(D96*VLOOKUP($C$83,Lookup!$G$4:$H$7,2,0)),0,D96*VLOOKUP($C$83,Lookup!$G$4:$H$7,2,0))</f>
        <v>0</v>
      </c>
      <c r="F96" s="98"/>
      <c r="G96" s="95">
        <f t="shared" si="12"/>
        <v>0</v>
      </c>
      <c r="H96" s="31"/>
      <c r="I96" s="94" t="s">
        <v>91</v>
      </c>
      <c r="J96" s="96"/>
      <c r="K96" s="97">
        <v>0</v>
      </c>
      <c r="L96" s="90">
        <f>ROUND(J96*(1+K96),2)</f>
        <v>0</v>
      </c>
      <c r="M96" s="90">
        <f>IF(ISERROR(L96*VLOOKUP($K$83,Lookup!$G$4:$H$7,2,0)),0,L96*VLOOKUP($K$83,Lookup!$G$4:$H$7,2,0))</f>
        <v>0</v>
      </c>
      <c r="N96" s="98"/>
      <c r="O96" s="95">
        <f t="shared" si="13"/>
        <v>0</v>
      </c>
      <c r="P96" s="28"/>
    </row>
    <row r="97" spans="1:16" x14ac:dyDescent="0.25">
      <c r="A97" s="94" t="s">
        <v>91</v>
      </c>
      <c r="B97" s="96"/>
      <c r="C97" s="97">
        <v>0</v>
      </c>
      <c r="D97" s="90">
        <f>ROUND(B97*(1+C97),2)</f>
        <v>0</v>
      </c>
      <c r="E97" s="90">
        <f>IF(ISERROR(D97*VLOOKUP($C$83,Lookup!$G$4:$H$7,2,0)),0,D97*VLOOKUP($C$83,Lookup!$G$4:$H$7,2,0))</f>
        <v>0</v>
      </c>
      <c r="F97" s="98"/>
      <c r="G97" s="95">
        <f t="shared" si="12"/>
        <v>0</v>
      </c>
      <c r="H97" s="31"/>
      <c r="I97" s="94" t="s">
        <v>91</v>
      </c>
      <c r="J97" s="96"/>
      <c r="K97" s="97">
        <v>0</v>
      </c>
      <c r="L97" s="90">
        <f>ROUND(J97*(1+K97),2)</f>
        <v>0</v>
      </c>
      <c r="M97" s="90">
        <f>IF(ISERROR(L97*VLOOKUP($K$83,Lookup!$G$4:$H$7,2,0)),0,L97*VLOOKUP($K$83,Lookup!$G$4:$H$7,2,0))</f>
        <v>0</v>
      </c>
      <c r="N97" s="98"/>
      <c r="O97" s="95">
        <f t="shared" si="13"/>
        <v>0</v>
      </c>
      <c r="P97" s="28"/>
    </row>
    <row r="98" spans="1:16" s="21" customFormat="1" ht="13" x14ac:dyDescent="0.3">
      <c r="A98" s="48" t="s">
        <v>92</v>
      </c>
      <c r="B98" s="49"/>
      <c r="C98" s="49"/>
      <c r="D98" s="49"/>
      <c r="E98" s="49"/>
      <c r="F98" s="50">
        <f>IF(VLOOKUP(Lookup!J2,Lookup!$A$1:$E$18,5,FALSE)=2,0.5*SUM(F86:F97),SUM(F86:F97))</f>
        <v>0</v>
      </c>
      <c r="G98" s="51">
        <f>SUM(G86:G97)</f>
        <v>0</v>
      </c>
      <c r="H98" s="52"/>
      <c r="I98" s="48" t="s">
        <v>92</v>
      </c>
      <c r="J98" s="49"/>
      <c r="K98" s="49"/>
      <c r="L98" s="49"/>
      <c r="M98" s="49"/>
      <c r="N98" s="50">
        <f>IF(VLOOKUP(Lookup!J2,Lookup!$A$1:$E$18,5,FALSE)=2,0.5*SUM(N86:N97),SUM(N86:N97))</f>
        <v>0</v>
      </c>
      <c r="O98" s="51">
        <f>SUM(O86:O97)</f>
        <v>0</v>
      </c>
      <c r="P98" s="87"/>
    </row>
    <row r="99" spans="1:16" ht="6.75" customHeight="1" x14ac:dyDescent="0.25">
      <c r="A99" s="28"/>
      <c r="B99" s="29"/>
      <c r="C99" s="29"/>
      <c r="D99" s="29"/>
      <c r="E99" s="29"/>
      <c r="F99" s="29"/>
      <c r="G99" s="28"/>
      <c r="H99" s="31"/>
      <c r="I99" s="28"/>
      <c r="J99" s="29"/>
      <c r="K99" s="29"/>
      <c r="L99" s="29"/>
      <c r="M99" s="29"/>
      <c r="N99" s="29"/>
      <c r="O99" s="28"/>
      <c r="P99" s="28"/>
    </row>
    <row r="100" spans="1:16" s="47" customFormat="1" ht="12" customHeight="1" x14ac:dyDescent="0.3">
      <c r="A100" s="155"/>
      <c r="B100" s="155"/>
      <c r="C100" s="32"/>
      <c r="D100" s="32"/>
      <c r="E100" s="32"/>
      <c r="F100" s="32"/>
      <c r="G100" s="32"/>
      <c r="H100" s="33"/>
      <c r="I100" s="155"/>
      <c r="J100" s="155"/>
      <c r="K100" s="32"/>
      <c r="L100" s="32"/>
      <c r="M100" s="32"/>
      <c r="N100" s="32"/>
      <c r="O100" s="32"/>
      <c r="P100" s="28"/>
    </row>
    <row r="101" spans="1:16" s="21" customFormat="1" ht="13" x14ac:dyDescent="0.3">
      <c r="A101" s="156" t="s">
        <v>72</v>
      </c>
      <c r="B101" s="156"/>
      <c r="C101" s="15"/>
      <c r="D101" s="15"/>
      <c r="E101" s="34"/>
      <c r="F101" s="34"/>
      <c r="G101" s="35"/>
      <c r="H101" s="33"/>
      <c r="I101" s="156" t="s">
        <v>72</v>
      </c>
      <c r="J101" s="156"/>
      <c r="K101" s="15"/>
      <c r="L101" s="15"/>
      <c r="M101" s="34"/>
      <c r="N101" s="34"/>
      <c r="O101" s="35"/>
      <c r="P101" s="87"/>
    </row>
    <row r="102" spans="1:16" s="21" customFormat="1" ht="13" x14ac:dyDescent="0.3">
      <c r="A102" s="156"/>
      <c r="B102" s="156"/>
      <c r="C102" s="16"/>
      <c r="D102" s="16"/>
      <c r="E102" s="36"/>
      <c r="F102" s="36"/>
      <c r="G102" s="36"/>
      <c r="H102" s="33"/>
      <c r="I102" s="156"/>
      <c r="J102" s="156"/>
      <c r="K102" s="16"/>
      <c r="L102" s="16"/>
      <c r="M102" s="36"/>
      <c r="N102" s="36"/>
      <c r="O102" s="36"/>
      <c r="P102" s="87"/>
    </row>
    <row r="103" spans="1:16" s="21" customFormat="1" ht="13" x14ac:dyDescent="0.3">
      <c r="A103" s="155" t="s">
        <v>73</v>
      </c>
      <c r="B103" s="155"/>
      <c r="C103" s="37" t="str">
        <f>VLOOKUP(Lookup!$P$2,Lookup!$A$1:$D$16,3,FALSE)</f>
        <v>Chore</v>
      </c>
      <c r="D103" s="37"/>
      <c r="E103" s="38"/>
      <c r="F103" s="38"/>
      <c r="G103" s="38"/>
      <c r="H103" s="33"/>
      <c r="I103" s="155" t="s">
        <v>73</v>
      </c>
      <c r="J103" s="155"/>
      <c r="K103" s="37" t="str">
        <f>VLOOKUP(Lookup!$Q$2,Lookup!$A$1:$D$16,3,FALSE)</f>
        <v>Chore</v>
      </c>
      <c r="L103" s="37"/>
      <c r="M103" s="38"/>
      <c r="N103" s="38"/>
      <c r="O103" s="38"/>
      <c r="P103" s="87"/>
    </row>
    <row r="104" spans="1:16" s="21" customFormat="1" ht="13" x14ac:dyDescent="0.3">
      <c r="A104" s="155" t="s">
        <v>74</v>
      </c>
      <c r="B104" s="155"/>
      <c r="C104" s="37" t="str">
        <f>VLOOKUP(Lookup!$P$2,Lookup!$A$1:$D$16,4,FALSE)</f>
        <v>Hour</v>
      </c>
      <c r="D104" s="37"/>
      <c r="E104" s="38"/>
      <c r="F104" s="38"/>
      <c r="G104" s="38"/>
      <c r="H104" s="33"/>
      <c r="I104" s="155" t="s">
        <v>74</v>
      </c>
      <c r="J104" s="155"/>
      <c r="K104" s="38" t="str">
        <f>VLOOKUP(Lookup!$Q$2,Lookup!$A$1:$D$16,4,FALSE)</f>
        <v>Hour</v>
      </c>
      <c r="L104" s="38"/>
      <c r="M104" s="37"/>
      <c r="N104" s="37"/>
      <c r="O104" s="37"/>
      <c r="P104" s="87"/>
    </row>
    <row r="105" spans="1:16" s="21" customFormat="1" ht="13" x14ac:dyDescent="0.3">
      <c r="A105" s="39"/>
      <c r="B105" s="40"/>
      <c r="C105" s="40"/>
      <c r="D105" s="40"/>
      <c r="E105" s="40"/>
      <c r="F105" s="41"/>
      <c r="G105" s="42"/>
      <c r="H105" s="33"/>
      <c r="I105" s="39"/>
      <c r="J105" s="40"/>
      <c r="K105" s="40"/>
      <c r="L105" s="40"/>
      <c r="M105" s="40"/>
      <c r="N105" s="41"/>
      <c r="O105" s="42"/>
      <c r="P105" s="87"/>
    </row>
    <row r="106" spans="1:16" s="43" customFormat="1" ht="50" x14ac:dyDescent="0.25">
      <c r="B106" s="44" t="s">
        <v>75</v>
      </c>
      <c r="C106" s="44" t="s">
        <v>76</v>
      </c>
      <c r="D106" s="44" t="s">
        <v>77</v>
      </c>
      <c r="E106" s="44" t="s">
        <v>78</v>
      </c>
      <c r="F106" s="44" t="s">
        <v>79</v>
      </c>
      <c r="G106" s="45" t="s">
        <v>80</v>
      </c>
      <c r="H106" s="46"/>
      <c r="J106" s="44" t="s">
        <v>75</v>
      </c>
      <c r="K106" s="44" t="s">
        <v>76</v>
      </c>
      <c r="L106" s="44" t="s">
        <v>77</v>
      </c>
      <c r="M106" s="44" t="s">
        <v>78</v>
      </c>
      <c r="N106" s="44" t="s">
        <v>79</v>
      </c>
      <c r="O106" s="45" t="s">
        <v>80</v>
      </c>
      <c r="P106" s="29"/>
    </row>
    <row r="107" spans="1:16" x14ac:dyDescent="0.25">
      <c r="A107" s="94" t="s">
        <v>81</v>
      </c>
      <c r="B107" s="96"/>
      <c r="C107" s="97">
        <v>0.1105</v>
      </c>
      <c r="D107" s="90">
        <f>ROUND(B107*(1+C107+$F$7),2)</f>
        <v>0</v>
      </c>
      <c r="E107" s="90">
        <f>IF(ISERROR(D107*VLOOKUP($C$104,Lookup!$G$4:$H$7,2,0)),0,D107*VLOOKUP($C$104,Lookup!$G$4:$H$7,2,0))</f>
        <v>0</v>
      </c>
      <c r="F107" s="98"/>
      <c r="G107" s="95">
        <f t="shared" ref="G107:G118" si="16">E107*F107</f>
        <v>0</v>
      </c>
      <c r="H107" s="31"/>
      <c r="I107" s="94" t="s">
        <v>96</v>
      </c>
      <c r="J107" s="96"/>
      <c r="K107" s="97">
        <v>0.1105</v>
      </c>
      <c r="L107" s="90">
        <f>ROUND(J107*(1+K107+$F$7),2)</f>
        <v>0</v>
      </c>
      <c r="M107" s="90">
        <f>IF(ISERROR(L107*VLOOKUP($K$104,Lookup!$G$4:$H$7,2,0)),0,L107*VLOOKUP($K$104,Lookup!$G$4:$H$7,2,0))</f>
        <v>0</v>
      </c>
      <c r="N107" s="98"/>
      <c r="O107" s="95">
        <f t="shared" ref="O107:O118" si="17">M107*N107</f>
        <v>0</v>
      </c>
      <c r="P107" s="28"/>
    </row>
    <row r="108" spans="1:16" x14ac:dyDescent="0.25">
      <c r="A108" s="94" t="s">
        <v>82</v>
      </c>
      <c r="B108" s="96"/>
      <c r="C108" s="97">
        <v>0.1105</v>
      </c>
      <c r="D108" s="90">
        <f t="shared" ref="D108:D116" si="18">ROUND(B108*(1+C108+$F$7),2)</f>
        <v>0</v>
      </c>
      <c r="E108" s="90">
        <f>IF(ISERROR(D108*VLOOKUP($C$104,Lookup!$G$4:$H$7,2,0)),0,D108*VLOOKUP($C$104,Lookup!$G$4:$H$7,2,0))</f>
        <v>0</v>
      </c>
      <c r="F108" s="98"/>
      <c r="G108" s="95">
        <f t="shared" si="16"/>
        <v>0</v>
      </c>
      <c r="H108" s="31"/>
      <c r="I108" s="94" t="s">
        <v>82</v>
      </c>
      <c r="J108" s="96"/>
      <c r="K108" s="97">
        <v>0.1105</v>
      </c>
      <c r="L108" s="90">
        <f t="shared" ref="L108:L116" si="19">ROUND(J108*(1+K108+$F$7),2)</f>
        <v>0</v>
      </c>
      <c r="M108" s="90">
        <f>IF(ISERROR(L108*VLOOKUP($K$104,Lookup!$G$4:$H$7,2,0)),0,L108*VLOOKUP($K$104,Lookup!$G$4:$H$7,2,0))</f>
        <v>0</v>
      </c>
      <c r="N108" s="98"/>
      <c r="O108" s="95">
        <f t="shared" si="17"/>
        <v>0</v>
      </c>
      <c r="P108" s="28"/>
    </row>
    <row r="109" spans="1:16" x14ac:dyDescent="0.25">
      <c r="A109" s="94" t="s">
        <v>83</v>
      </c>
      <c r="B109" s="96"/>
      <c r="C109" s="97">
        <v>0.1105</v>
      </c>
      <c r="D109" s="90">
        <f t="shared" si="18"/>
        <v>0</v>
      </c>
      <c r="E109" s="90">
        <f>IF(ISERROR(D109*VLOOKUP($C$104,Lookup!$G$4:$H$7,2,0)),0,D109*VLOOKUP($C$104,Lookup!$G$4:$H$7,2,0))</f>
        <v>0</v>
      </c>
      <c r="F109" s="98"/>
      <c r="G109" s="95">
        <f t="shared" si="16"/>
        <v>0</v>
      </c>
      <c r="H109" s="31"/>
      <c r="I109" s="94" t="s">
        <v>83</v>
      </c>
      <c r="J109" s="96"/>
      <c r="K109" s="97">
        <v>0.1105</v>
      </c>
      <c r="L109" s="90">
        <f t="shared" si="19"/>
        <v>0</v>
      </c>
      <c r="M109" s="90">
        <f>IF(ISERROR(L109*VLOOKUP($K$104,Lookup!$G$4:$H$7,2,0)),0,L109*VLOOKUP($K$104,Lookup!$G$4:$H$7,2,0))</f>
        <v>0</v>
      </c>
      <c r="N109" s="98"/>
      <c r="O109" s="95">
        <f t="shared" si="17"/>
        <v>0</v>
      </c>
      <c r="P109" s="28"/>
    </row>
    <row r="110" spans="1:16" x14ac:dyDescent="0.25">
      <c r="A110" s="94" t="s">
        <v>84</v>
      </c>
      <c r="B110" s="96"/>
      <c r="C110" s="97">
        <v>0.1105</v>
      </c>
      <c r="D110" s="90">
        <f t="shared" si="18"/>
        <v>0</v>
      </c>
      <c r="E110" s="90">
        <f>IF(ISERROR(D110*VLOOKUP($C$104,Lookup!$G$4:$H$7,2,0)),0,D110*VLOOKUP($C$104,Lookup!$G$4:$H$7,2,0))</f>
        <v>0</v>
      </c>
      <c r="F110" s="98"/>
      <c r="G110" s="95">
        <f t="shared" si="16"/>
        <v>0</v>
      </c>
      <c r="H110" s="31"/>
      <c r="I110" s="94" t="s">
        <v>84</v>
      </c>
      <c r="J110" s="96"/>
      <c r="K110" s="97">
        <v>0.1105</v>
      </c>
      <c r="L110" s="90">
        <f t="shared" si="19"/>
        <v>0</v>
      </c>
      <c r="M110" s="90">
        <f>IF(ISERROR(L110*VLOOKUP($K$104,Lookup!$G$4:$H$7,2,0)),0,L110*VLOOKUP($K$104,Lookup!$G$4:$H$7,2,0))</f>
        <v>0</v>
      </c>
      <c r="N110" s="98"/>
      <c r="O110" s="95">
        <f t="shared" si="17"/>
        <v>0</v>
      </c>
      <c r="P110" s="28"/>
    </row>
    <row r="111" spans="1:16" x14ac:dyDescent="0.25">
      <c r="A111" s="94" t="s">
        <v>85</v>
      </c>
      <c r="B111" s="96"/>
      <c r="C111" s="97">
        <v>0.1105</v>
      </c>
      <c r="D111" s="90">
        <f t="shared" si="18"/>
        <v>0</v>
      </c>
      <c r="E111" s="90">
        <f>IF(ISERROR(D111*VLOOKUP($C$104,Lookup!$G$4:$H$7,2,0)),0,D111*VLOOKUP($C$104,Lookup!$G$4:$H$7,2,0))</f>
        <v>0</v>
      </c>
      <c r="F111" s="98"/>
      <c r="G111" s="95">
        <f t="shared" si="16"/>
        <v>0</v>
      </c>
      <c r="H111" s="31"/>
      <c r="I111" s="94" t="s">
        <v>97</v>
      </c>
      <c r="J111" s="96"/>
      <c r="K111" s="97">
        <v>0.1105</v>
      </c>
      <c r="L111" s="90">
        <f t="shared" si="19"/>
        <v>0</v>
      </c>
      <c r="M111" s="90">
        <f>IF(ISERROR(L111*VLOOKUP($K$104,Lookup!$G$4:$H$7,2,0)),0,L111*VLOOKUP($K$104,Lookup!$G$4:$H$7,2,0))</f>
        <v>0</v>
      </c>
      <c r="N111" s="98"/>
      <c r="O111" s="95">
        <f t="shared" si="17"/>
        <v>0</v>
      </c>
      <c r="P111" s="28"/>
    </row>
    <row r="112" spans="1:16" x14ac:dyDescent="0.25">
      <c r="A112" s="94" t="s">
        <v>86</v>
      </c>
      <c r="B112" s="96"/>
      <c r="C112" s="97">
        <v>0.1105</v>
      </c>
      <c r="D112" s="90">
        <f t="shared" si="18"/>
        <v>0</v>
      </c>
      <c r="E112" s="90">
        <f>IF(ISERROR(D112*VLOOKUP($C$104,Lookup!$G$4:$H$7,2,0)),0,D112*VLOOKUP($C$104,Lookup!$G$4:$H$7,2,0))</f>
        <v>0</v>
      </c>
      <c r="F112" s="98"/>
      <c r="G112" s="95">
        <f t="shared" si="16"/>
        <v>0</v>
      </c>
      <c r="H112" s="31"/>
      <c r="I112" s="94" t="s">
        <v>86</v>
      </c>
      <c r="J112" s="96"/>
      <c r="K112" s="97">
        <v>0.1105</v>
      </c>
      <c r="L112" s="90">
        <f t="shared" si="19"/>
        <v>0</v>
      </c>
      <c r="M112" s="90">
        <f>IF(ISERROR(L112*VLOOKUP($K$104,Lookup!$G$4:$H$7,2,0)),0,L112*VLOOKUP($K$104,Lookup!$G$4:$H$7,2,0))</f>
        <v>0</v>
      </c>
      <c r="N112" s="98"/>
      <c r="O112" s="95">
        <f t="shared" si="17"/>
        <v>0</v>
      </c>
      <c r="P112" s="28"/>
    </row>
    <row r="113" spans="1:16" x14ac:dyDescent="0.25">
      <c r="A113" s="94" t="s">
        <v>87</v>
      </c>
      <c r="B113" s="96"/>
      <c r="C113" s="97">
        <v>0.1105</v>
      </c>
      <c r="D113" s="90">
        <f t="shared" si="18"/>
        <v>0</v>
      </c>
      <c r="E113" s="90">
        <f>IF(ISERROR(D113*VLOOKUP($C$104,Lookup!$G$4:$H$7,2,0)),0,D113*VLOOKUP($C$104,Lookup!$G$4:$H$7,2,0))</f>
        <v>0</v>
      </c>
      <c r="F113" s="98"/>
      <c r="G113" s="95">
        <f t="shared" si="16"/>
        <v>0</v>
      </c>
      <c r="H113" s="31"/>
      <c r="I113" s="94" t="s">
        <v>98</v>
      </c>
      <c r="J113" s="96"/>
      <c r="K113" s="97">
        <v>0.1105</v>
      </c>
      <c r="L113" s="90">
        <f t="shared" si="19"/>
        <v>0</v>
      </c>
      <c r="M113" s="90">
        <f>IF(ISERROR(L113*VLOOKUP($K$104,Lookup!$G$4:$H$7,2,0)),0,L113*VLOOKUP($K$104,Lookup!$G$4:$H$7,2,0))</f>
        <v>0</v>
      </c>
      <c r="N113" s="98"/>
      <c r="O113" s="95">
        <f t="shared" si="17"/>
        <v>0</v>
      </c>
      <c r="P113" s="28"/>
    </row>
    <row r="114" spans="1:16" x14ac:dyDescent="0.25">
      <c r="A114" s="94" t="s">
        <v>99</v>
      </c>
      <c r="B114" s="96"/>
      <c r="C114" s="97">
        <v>0.1105</v>
      </c>
      <c r="D114" s="90">
        <f t="shared" si="18"/>
        <v>0</v>
      </c>
      <c r="E114" s="90">
        <f>IF(ISERROR(D114*VLOOKUP($C$104,Lookup!$G$4:$H$7,2,0)),0,D114*VLOOKUP($C$104,Lookup!$G$4:$H$7,2,0))</f>
        <v>0</v>
      </c>
      <c r="F114" s="98"/>
      <c r="G114" s="95">
        <f t="shared" si="16"/>
        <v>0</v>
      </c>
      <c r="H114" s="31"/>
      <c r="I114" s="94" t="s">
        <v>99</v>
      </c>
      <c r="J114" s="96"/>
      <c r="K114" s="97">
        <v>0.1105</v>
      </c>
      <c r="L114" s="90">
        <f t="shared" si="19"/>
        <v>0</v>
      </c>
      <c r="M114" s="90">
        <f>IF(ISERROR(L114*VLOOKUP($K$104,Lookup!$G$4:$H$7,2,0)),0,L114*VLOOKUP($K$104,Lookup!$G$4:$H$7,2,0))</f>
        <v>0</v>
      </c>
      <c r="N114" s="98"/>
      <c r="O114" s="95">
        <f t="shared" si="17"/>
        <v>0</v>
      </c>
      <c r="P114" s="28"/>
    </row>
    <row r="115" spans="1:16" x14ac:dyDescent="0.25">
      <c r="A115" s="94" t="s">
        <v>89</v>
      </c>
      <c r="B115" s="96"/>
      <c r="C115" s="97">
        <v>0.1105</v>
      </c>
      <c r="D115" s="90">
        <f t="shared" si="18"/>
        <v>0</v>
      </c>
      <c r="E115" s="90">
        <f>IF(ISERROR(D115*VLOOKUP($C$104,Lookup!$G$4:$H$7,2,0)),0,D115*VLOOKUP($C$104,Lookup!$G$4:$H$7,2,0))</f>
        <v>0</v>
      </c>
      <c r="F115" s="98"/>
      <c r="G115" s="95">
        <f t="shared" si="16"/>
        <v>0</v>
      </c>
      <c r="H115" s="31"/>
      <c r="I115" s="94" t="s">
        <v>100</v>
      </c>
      <c r="J115" s="96"/>
      <c r="K115" s="97">
        <v>0.1105</v>
      </c>
      <c r="L115" s="90">
        <f t="shared" si="19"/>
        <v>0</v>
      </c>
      <c r="M115" s="90">
        <f>IF(ISERROR(L115*VLOOKUP($K$104,Lookup!$G$4:$H$7,2,0)),0,L115*VLOOKUP($K$104,Lookup!$G$4:$H$7,2,0))</f>
        <v>0</v>
      </c>
      <c r="N115" s="98"/>
      <c r="O115" s="95">
        <f t="shared" si="17"/>
        <v>0</v>
      </c>
      <c r="P115" s="28"/>
    </row>
    <row r="116" spans="1:16" x14ac:dyDescent="0.25">
      <c r="A116" s="94" t="s">
        <v>90</v>
      </c>
      <c r="B116" s="96"/>
      <c r="C116" s="97">
        <v>0.1105</v>
      </c>
      <c r="D116" s="90">
        <f t="shared" si="18"/>
        <v>0</v>
      </c>
      <c r="E116" s="90">
        <f>IF(ISERROR(D116*VLOOKUP($C$104,Lookup!$G$4:$H$7,2,0)),0,D116*VLOOKUP($C$104,Lookup!$G$4:$H$7,2,0))</f>
        <v>0</v>
      </c>
      <c r="F116" s="98"/>
      <c r="G116" s="95">
        <f t="shared" si="16"/>
        <v>0</v>
      </c>
      <c r="H116" s="31"/>
      <c r="I116" s="94" t="s">
        <v>90</v>
      </c>
      <c r="J116" s="96"/>
      <c r="K116" s="97">
        <v>0.1105</v>
      </c>
      <c r="L116" s="90">
        <f t="shared" si="19"/>
        <v>0</v>
      </c>
      <c r="M116" s="90">
        <f>IF(ISERROR(L116*VLOOKUP($K$104,Lookup!$G$4:$H$7,2,0)),0,L116*VLOOKUP($K$104,Lookup!$G$4:$H$7,2,0))</f>
        <v>0</v>
      </c>
      <c r="N116" s="98"/>
      <c r="O116" s="95">
        <f t="shared" si="17"/>
        <v>0</v>
      </c>
      <c r="P116" s="28"/>
    </row>
    <row r="117" spans="1:16" x14ac:dyDescent="0.25">
      <c r="A117" s="94" t="s">
        <v>91</v>
      </c>
      <c r="B117" s="96"/>
      <c r="C117" s="97">
        <v>0</v>
      </c>
      <c r="D117" s="90">
        <f>ROUND(B117*(1+C117),2)</f>
        <v>0</v>
      </c>
      <c r="E117" s="90">
        <f>IF(ISERROR(D117*VLOOKUP($C$104,Lookup!$G$4:$H$7,2,0)),0,D117*VLOOKUP($C$104,Lookup!$G$4:$H$7,2,0))</f>
        <v>0</v>
      </c>
      <c r="F117" s="98"/>
      <c r="G117" s="95">
        <f t="shared" si="16"/>
        <v>0</v>
      </c>
      <c r="H117" s="31"/>
      <c r="I117" s="94" t="s">
        <v>91</v>
      </c>
      <c r="J117" s="96"/>
      <c r="K117" s="97">
        <v>0</v>
      </c>
      <c r="L117" s="90">
        <f>ROUND(J117*(1+K117),2)</f>
        <v>0</v>
      </c>
      <c r="M117" s="90">
        <f>IF(ISERROR(L117*VLOOKUP($K$104,Lookup!$G$4:$H$7,2,0)),0,L117*VLOOKUP($K$104,Lookup!$G$4:$H$7,2,0))</f>
        <v>0</v>
      </c>
      <c r="N117" s="98"/>
      <c r="O117" s="95">
        <f t="shared" si="17"/>
        <v>0</v>
      </c>
      <c r="P117" s="28"/>
    </row>
    <row r="118" spans="1:16" x14ac:dyDescent="0.25">
      <c r="A118" s="94" t="s">
        <v>91</v>
      </c>
      <c r="B118" s="96"/>
      <c r="C118" s="97">
        <v>0</v>
      </c>
      <c r="D118" s="90">
        <f>ROUND(B118*(1+C118),2)</f>
        <v>0</v>
      </c>
      <c r="E118" s="90">
        <f>IF(ISERROR(D118*VLOOKUP($C$104,Lookup!$G$4:$H$7,2,0)),0,D118*VLOOKUP($C$104,Lookup!$G$4:$H$7,2,0))</f>
        <v>0</v>
      </c>
      <c r="F118" s="98"/>
      <c r="G118" s="95">
        <f t="shared" si="16"/>
        <v>0</v>
      </c>
      <c r="H118" s="31"/>
      <c r="I118" s="94" t="s">
        <v>91</v>
      </c>
      <c r="J118" s="96"/>
      <c r="K118" s="97">
        <v>0</v>
      </c>
      <c r="L118" s="90">
        <f>ROUND(J118*(1+K118),2)</f>
        <v>0</v>
      </c>
      <c r="M118" s="90">
        <f>IF(ISERROR(L118*VLOOKUP($K$104,Lookup!$G$4:$H$7,2,0)),0,L118*VLOOKUP($K$104,Lookup!$G$4:$H$7,2,0))</f>
        <v>0</v>
      </c>
      <c r="N118" s="98"/>
      <c r="O118" s="95">
        <f t="shared" si="17"/>
        <v>0</v>
      </c>
      <c r="P118" s="28"/>
    </row>
    <row r="119" spans="1:16" s="21" customFormat="1" ht="13" x14ac:dyDescent="0.3">
      <c r="A119" s="48" t="s">
        <v>92</v>
      </c>
      <c r="B119" s="49"/>
      <c r="C119" s="49"/>
      <c r="D119" s="49"/>
      <c r="E119" s="49"/>
      <c r="F119" s="101">
        <f>IF(VLOOKUP(Lookup!P2,Lookup!$A$1:$E$18,5,FALSE)=2,0.5*SUM(F107:F118),SUM(F107:F118))</f>
        <v>0</v>
      </c>
      <c r="G119" s="102">
        <f>SUM(G107:G118)</f>
        <v>0</v>
      </c>
      <c r="H119" s="52"/>
      <c r="I119" s="48" t="s">
        <v>92</v>
      </c>
      <c r="J119" s="49"/>
      <c r="K119" s="49"/>
      <c r="L119" s="49"/>
      <c r="M119" s="49"/>
      <c r="N119" s="50">
        <f>IF(VLOOKUP(Lookup!Q2,Lookup!$A$1:$E$18,5,FALSE)=2,0.5*SUM(N107:N118),SUM(N107:N118))</f>
        <v>0</v>
      </c>
      <c r="O119" s="51">
        <f>SUM(O107:O118)</f>
        <v>0</v>
      </c>
      <c r="P119" s="87"/>
    </row>
    <row r="120" spans="1:16" ht="6.75" customHeight="1" thickBot="1" x14ac:dyDescent="0.3">
      <c r="A120" s="28"/>
      <c r="B120" s="29"/>
      <c r="C120" s="29"/>
      <c r="D120" s="29"/>
      <c r="E120" s="29"/>
      <c r="F120" s="29"/>
      <c r="G120" s="29"/>
      <c r="H120" s="31"/>
      <c r="I120" s="28"/>
      <c r="J120" s="29"/>
      <c r="K120" s="29"/>
      <c r="L120" s="29"/>
      <c r="M120" s="29"/>
      <c r="N120" s="29"/>
      <c r="O120" s="28"/>
      <c r="P120" s="28"/>
    </row>
    <row r="121" spans="1:16" s="21" customFormat="1" ht="22.5" customHeight="1" thickTop="1" thickBot="1" x14ac:dyDescent="0.35">
      <c r="A121" s="75" t="s">
        <v>101</v>
      </c>
      <c r="B121" s="76"/>
      <c r="C121" s="76"/>
      <c r="D121" s="76"/>
      <c r="E121" s="76"/>
      <c r="F121" s="158">
        <f>G34+O34+G55+O55+G76+O76+G98+O98+G119+O119</f>
        <v>6.9375</v>
      </c>
      <c r="G121" s="159"/>
      <c r="H121" s="52"/>
      <c r="I121" s="87"/>
      <c r="J121" s="103"/>
      <c r="K121" s="103"/>
      <c r="L121" s="103"/>
      <c r="M121" s="103"/>
      <c r="N121" s="103"/>
      <c r="O121" s="87"/>
      <c r="P121" s="87"/>
    </row>
    <row r="122" spans="1:16" ht="6.75" customHeight="1" thickTop="1" x14ac:dyDescent="0.25">
      <c r="A122" s="28"/>
      <c r="B122" s="29"/>
      <c r="C122" s="29"/>
      <c r="D122" s="29"/>
      <c r="E122" s="29"/>
      <c r="F122" s="29"/>
      <c r="G122" s="28"/>
      <c r="H122" s="28"/>
      <c r="I122" s="28"/>
      <c r="J122" s="29"/>
      <c r="K122" s="29"/>
      <c r="L122" s="29"/>
      <c r="M122" s="29"/>
      <c r="N122" s="29"/>
      <c r="O122" s="28"/>
      <c r="P122" s="28"/>
    </row>
    <row r="123" spans="1:16" x14ac:dyDescent="0.25">
      <c r="A123" s="140" t="s">
        <v>102</v>
      </c>
      <c r="B123" s="141"/>
      <c r="C123" s="141"/>
      <c r="D123" s="141"/>
      <c r="E123" s="141"/>
      <c r="F123" s="141"/>
      <c r="G123" s="140"/>
      <c r="H123" s="140"/>
      <c r="I123" s="140"/>
      <c r="J123" s="141"/>
      <c r="K123" s="141"/>
      <c r="L123" s="141"/>
      <c r="M123" s="141"/>
      <c r="N123" s="141"/>
      <c r="O123" s="140"/>
      <c r="P123" s="28"/>
    </row>
    <row r="124" spans="1:16" ht="41.25" customHeight="1" x14ac:dyDescent="0.25">
      <c r="A124" s="157" t="s">
        <v>103</v>
      </c>
      <c r="B124" s="157"/>
      <c r="C124" s="157"/>
      <c r="D124" s="157"/>
      <c r="E124" s="157"/>
      <c r="F124" s="157"/>
      <c r="G124" s="157"/>
      <c r="H124" s="157"/>
      <c r="I124" s="157"/>
      <c r="J124" s="157"/>
      <c r="K124" s="157"/>
      <c r="L124" s="157"/>
      <c r="M124" s="157"/>
      <c r="N124" s="157"/>
      <c r="O124" s="157"/>
      <c r="P124" s="28"/>
    </row>
    <row r="125" spans="1:16" ht="13" x14ac:dyDescent="0.3">
      <c r="A125" s="140" t="s">
        <v>104</v>
      </c>
      <c r="B125" s="141"/>
      <c r="C125" s="141"/>
      <c r="D125" s="141"/>
      <c r="E125" s="141"/>
      <c r="F125" s="141"/>
      <c r="G125" s="140"/>
      <c r="H125" s="140"/>
      <c r="I125" s="140"/>
      <c r="J125" s="141"/>
      <c r="K125" s="142"/>
      <c r="L125" s="141"/>
      <c r="M125" s="141"/>
      <c r="N125" s="141"/>
      <c r="O125" s="140"/>
      <c r="P125" s="28"/>
    </row>
    <row r="126" spans="1:16" ht="6.75" customHeight="1" x14ac:dyDescent="0.25">
      <c r="A126" s="28"/>
      <c r="B126" s="29"/>
      <c r="C126" s="29"/>
      <c r="D126" s="29"/>
      <c r="E126" s="29"/>
      <c r="F126" s="29"/>
      <c r="G126" s="28"/>
      <c r="H126" s="28"/>
      <c r="I126" s="28"/>
      <c r="J126" s="29"/>
      <c r="K126" s="29"/>
      <c r="L126" s="29"/>
      <c r="M126" s="29"/>
      <c r="N126" s="29"/>
      <c r="O126" s="28"/>
      <c r="P126" s="28"/>
    </row>
  </sheetData>
  <sheetProtection selectLockedCells="1"/>
  <protectedRanges>
    <protectedRange sqref="C3:G5 K3:O4 F7:G7" name="Range1"/>
  </protectedRanges>
  <mergeCells count="52">
    <mergeCell ref="A1:O1"/>
    <mergeCell ref="K3:O3"/>
    <mergeCell ref="A15:B15"/>
    <mergeCell ref="K4:O4"/>
    <mergeCell ref="C3:G3"/>
    <mergeCell ref="C4:G4"/>
    <mergeCell ref="C5:G5"/>
    <mergeCell ref="A12:O12"/>
    <mergeCell ref="F7:G7"/>
    <mergeCell ref="A9:O9"/>
    <mergeCell ref="I15:J15"/>
    <mergeCell ref="A13:O13"/>
    <mergeCell ref="A100:B100"/>
    <mergeCell ref="A58:B59"/>
    <mergeCell ref="I58:J59"/>
    <mergeCell ref="I60:J60"/>
    <mergeCell ref="I16:J17"/>
    <mergeCell ref="A39:B39"/>
    <mergeCell ref="I40:J40"/>
    <mergeCell ref="I83:J83"/>
    <mergeCell ref="A19:B19"/>
    <mergeCell ref="I19:J19"/>
    <mergeCell ref="A37:B38"/>
    <mergeCell ref="A16:B17"/>
    <mergeCell ref="I39:J39"/>
    <mergeCell ref="A18:B18"/>
    <mergeCell ref="I18:J18"/>
    <mergeCell ref="I37:J38"/>
    <mergeCell ref="A124:O124"/>
    <mergeCell ref="A79:B79"/>
    <mergeCell ref="I79:J79"/>
    <mergeCell ref="A61:B61"/>
    <mergeCell ref="I61:J61"/>
    <mergeCell ref="A80:B81"/>
    <mergeCell ref="A104:B104"/>
    <mergeCell ref="I104:J104"/>
    <mergeCell ref="A103:B103"/>
    <mergeCell ref="A83:B83"/>
    <mergeCell ref="F121:G121"/>
    <mergeCell ref="A101:B102"/>
    <mergeCell ref="I101:J102"/>
    <mergeCell ref="I103:J103"/>
    <mergeCell ref="A82:B82"/>
    <mergeCell ref="I100:J100"/>
    <mergeCell ref="A36:B36"/>
    <mergeCell ref="I36:J36"/>
    <mergeCell ref="I57:J57"/>
    <mergeCell ref="I82:J82"/>
    <mergeCell ref="A60:B60"/>
    <mergeCell ref="A40:B40"/>
    <mergeCell ref="A57:B57"/>
    <mergeCell ref="I80:J81"/>
  </mergeCells>
  <phoneticPr fontId="2" type="noConversion"/>
  <printOptions horizontalCentered="1"/>
  <pageMargins left="0.25" right="0.25" top="0.75" bottom="0.5" header="0.5" footer="0.25"/>
  <pageSetup scale="61" fitToHeight="2" orientation="portrait" r:id="rId1"/>
  <headerFooter alignWithMargins="0">
    <oddFooter>Page &amp;P of &amp;N</oddFooter>
  </headerFooter>
  <rowBreaks count="1" manualBreakCount="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Drop Down 2">
              <controlPr defaultSize="0" autoLine="0" autoPict="0">
                <anchor moveWithCells="1">
                  <from>
                    <xdr:col>10</xdr:col>
                    <xdr:colOff>76200</xdr:colOff>
                    <xdr:row>15</xdr:row>
                    <xdr:rowOff>12700</xdr:rowOff>
                  </from>
                  <to>
                    <xdr:col>11</xdr:col>
                    <xdr:colOff>450850</xdr:colOff>
                    <xdr:row>16</xdr:row>
                    <xdr:rowOff>50800</xdr:rowOff>
                  </to>
                </anchor>
              </controlPr>
            </control>
          </mc:Choice>
        </mc:AlternateContent>
        <mc:AlternateContent xmlns:mc="http://schemas.openxmlformats.org/markup-compatibility/2006">
          <mc:Choice Requires="x14">
            <control shapeId="3075" r:id="rId5" name="Drop Down 3">
              <controlPr defaultSize="0" autoLine="0" autoPict="0">
                <anchor moveWithCells="1">
                  <from>
                    <xdr:col>2</xdr:col>
                    <xdr:colOff>76200</xdr:colOff>
                    <xdr:row>36</xdr:row>
                    <xdr:rowOff>12700</xdr:rowOff>
                  </from>
                  <to>
                    <xdr:col>3</xdr:col>
                    <xdr:colOff>457200</xdr:colOff>
                    <xdr:row>37</xdr:row>
                    <xdr:rowOff>50800</xdr:rowOff>
                  </to>
                </anchor>
              </controlPr>
            </control>
          </mc:Choice>
        </mc:AlternateContent>
        <mc:AlternateContent xmlns:mc="http://schemas.openxmlformats.org/markup-compatibility/2006">
          <mc:Choice Requires="x14">
            <control shapeId="3073" r:id="rId6" name="Drop Down 1">
              <controlPr defaultSize="0" autoLine="0" autoPict="0">
                <anchor moveWithCells="1">
                  <from>
                    <xdr:col>2</xdr:col>
                    <xdr:colOff>76200</xdr:colOff>
                    <xdr:row>15</xdr:row>
                    <xdr:rowOff>12700</xdr:rowOff>
                  </from>
                  <to>
                    <xdr:col>3</xdr:col>
                    <xdr:colOff>457200</xdr:colOff>
                    <xdr:row>16</xdr:row>
                    <xdr:rowOff>50800</xdr:rowOff>
                  </to>
                </anchor>
              </controlPr>
            </control>
          </mc:Choice>
        </mc:AlternateContent>
        <mc:AlternateContent xmlns:mc="http://schemas.openxmlformats.org/markup-compatibility/2006">
          <mc:Choice Requires="x14">
            <control shapeId="3076" r:id="rId7" name="Drop Down 4">
              <controlPr defaultSize="0" autoLine="0" autoPict="0">
                <anchor moveWithCells="1">
                  <from>
                    <xdr:col>10</xdr:col>
                    <xdr:colOff>76200</xdr:colOff>
                    <xdr:row>36</xdr:row>
                    <xdr:rowOff>12700</xdr:rowOff>
                  </from>
                  <to>
                    <xdr:col>11</xdr:col>
                    <xdr:colOff>450850</xdr:colOff>
                    <xdr:row>37</xdr:row>
                    <xdr:rowOff>50800</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2</xdr:col>
                    <xdr:colOff>76200</xdr:colOff>
                    <xdr:row>57</xdr:row>
                    <xdr:rowOff>12700</xdr:rowOff>
                  </from>
                  <to>
                    <xdr:col>3</xdr:col>
                    <xdr:colOff>457200</xdr:colOff>
                    <xdr:row>58</xdr:row>
                    <xdr:rowOff>50800</xdr:rowOff>
                  </to>
                </anchor>
              </controlPr>
            </control>
          </mc:Choice>
        </mc:AlternateContent>
        <mc:AlternateContent xmlns:mc="http://schemas.openxmlformats.org/markup-compatibility/2006">
          <mc:Choice Requires="x14">
            <control shapeId="3078" r:id="rId9" name="Drop Down 6">
              <controlPr defaultSize="0" autoLine="0" autoPict="0">
                <anchor moveWithCells="1">
                  <from>
                    <xdr:col>10</xdr:col>
                    <xdr:colOff>76200</xdr:colOff>
                    <xdr:row>57</xdr:row>
                    <xdr:rowOff>12700</xdr:rowOff>
                  </from>
                  <to>
                    <xdr:col>11</xdr:col>
                    <xdr:colOff>450850</xdr:colOff>
                    <xdr:row>58</xdr:row>
                    <xdr:rowOff>50800</xdr:rowOff>
                  </to>
                </anchor>
              </controlPr>
            </control>
          </mc:Choice>
        </mc:AlternateContent>
        <mc:AlternateContent xmlns:mc="http://schemas.openxmlformats.org/markup-compatibility/2006">
          <mc:Choice Requires="x14">
            <control shapeId="3079" r:id="rId10" name="Drop Down 7">
              <controlPr defaultSize="0" autoLine="0" autoPict="0">
                <anchor moveWithCells="1">
                  <from>
                    <xdr:col>2</xdr:col>
                    <xdr:colOff>76200</xdr:colOff>
                    <xdr:row>79</xdr:row>
                    <xdr:rowOff>12700</xdr:rowOff>
                  </from>
                  <to>
                    <xdr:col>3</xdr:col>
                    <xdr:colOff>457200</xdr:colOff>
                    <xdr:row>80</xdr:row>
                    <xdr:rowOff>50800</xdr:rowOff>
                  </to>
                </anchor>
              </controlPr>
            </control>
          </mc:Choice>
        </mc:AlternateContent>
        <mc:AlternateContent xmlns:mc="http://schemas.openxmlformats.org/markup-compatibility/2006">
          <mc:Choice Requires="x14">
            <control shapeId="3080" r:id="rId11" name="Drop Down 8">
              <controlPr defaultSize="0" autoLine="0" autoPict="0">
                <anchor moveWithCells="1">
                  <from>
                    <xdr:col>10</xdr:col>
                    <xdr:colOff>76200</xdr:colOff>
                    <xdr:row>79</xdr:row>
                    <xdr:rowOff>12700</xdr:rowOff>
                  </from>
                  <to>
                    <xdr:col>11</xdr:col>
                    <xdr:colOff>450850</xdr:colOff>
                    <xdr:row>80</xdr:row>
                    <xdr:rowOff>50800</xdr:rowOff>
                  </to>
                </anchor>
              </controlPr>
            </control>
          </mc:Choice>
        </mc:AlternateContent>
        <mc:AlternateContent xmlns:mc="http://schemas.openxmlformats.org/markup-compatibility/2006">
          <mc:Choice Requires="x14">
            <control shapeId="3081" r:id="rId12" name="Drop Down 9">
              <controlPr defaultSize="0" autoLine="0" autoPict="0">
                <anchor moveWithCells="1">
                  <from>
                    <xdr:col>2</xdr:col>
                    <xdr:colOff>76200</xdr:colOff>
                    <xdr:row>100</xdr:row>
                    <xdr:rowOff>12700</xdr:rowOff>
                  </from>
                  <to>
                    <xdr:col>3</xdr:col>
                    <xdr:colOff>457200</xdr:colOff>
                    <xdr:row>101</xdr:row>
                    <xdr:rowOff>50800</xdr:rowOff>
                  </to>
                </anchor>
              </controlPr>
            </control>
          </mc:Choice>
        </mc:AlternateContent>
        <mc:AlternateContent xmlns:mc="http://schemas.openxmlformats.org/markup-compatibility/2006">
          <mc:Choice Requires="x14">
            <control shapeId="3082" r:id="rId13" name="Drop Down 10">
              <controlPr defaultSize="0" autoLine="0" autoPict="0">
                <anchor moveWithCells="1">
                  <from>
                    <xdr:col>10</xdr:col>
                    <xdr:colOff>76200</xdr:colOff>
                    <xdr:row>100</xdr:row>
                    <xdr:rowOff>12700</xdr:rowOff>
                  </from>
                  <to>
                    <xdr:col>11</xdr:col>
                    <xdr:colOff>450850</xdr:colOff>
                    <xdr:row>101</xdr:row>
                    <xdr:rowOff>50800</xdr:rowOff>
                  </to>
                </anchor>
              </controlPr>
            </control>
          </mc:Choice>
        </mc:AlternateContent>
        <mc:AlternateContent xmlns:mc="http://schemas.openxmlformats.org/markup-compatibility/2006">
          <mc:Choice Requires="x14">
            <control shapeId="3086" r:id="rId14" name="Drop Down 14">
              <controlPr defaultSize="0" autoLine="0" autoPict="0">
                <anchor moveWithCells="1">
                  <from>
                    <xdr:col>10</xdr:col>
                    <xdr:colOff>76200</xdr:colOff>
                    <xdr:row>57</xdr:row>
                    <xdr:rowOff>12700</xdr:rowOff>
                  </from>
                  <to>
                    <xdr:col>11</xdr:col>
                    <xdr:colOff>450850</xdr:colOff>
                    <xdr:row>58</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7"/>
  </sheetPr>
  <dimension ref="A1:Q36"/>
  <sheetViews>
    <sheetView showGridLines="0" topLeftCell="B1" zoomScale="90" zoomScaleNormal="90" workbookViewId="0">
      <pane ySplit="9" topLeftCell="A10" activePane="bottomLeft" state="frozen"/>
      <selection activeCell="K62" sqref="K62"/>
      <selection pane="bottomLeft" activeCell="D14" sqref="D14"/>
    </sheetView>
  </sheetViews>
  <sheetFormatPr defaultColWidth="9.1796875" defaultRowHeight="12.5" x14ac:dyDescent="0.25"/>
  <cols>
    <col min="1" max="1" width="1.26953125" style="17" customWidth="1"/>
    <col min="2" max="2" width="10.453125" style="17" customWidth="1"/>
    <col min="3" max="3" width="16" style="43" customWidth="1"/>
    <col min="4" max="4" width="15.54296875" style="43" customWidth="1"/>
    <col min="5" max="5" width="10.54296875" style="43" customWidth="1"/>
    <col min="6" max="6" width="12.1796875" style="43" customWidth="1"/>
    <col min="7" max="7" width="10.54296875" style="43" customWidth="1"/>
    <col min="8" max="8" width="10.54296875" style="17" customWidth="1"/>
    <col min="9" max="9" width="1.7265625" style="17" customWidth="1"/>
    <col min="10" max="10" width="9" style="17" customWidth="1"/>
    <col min="11" max="11" width="17" style="43" customWidth="1"/>
    <col min="12" max="12" width="15.7265625" style="43" customWidth="1"/>
    <col min="13" max="13" width="10.1796875" style="43" customWidth="1"/>
    <col min="14" max="14" width="11.54296875" style="43" customWidth="1"/>
    <col min="15" max="15" width="10.1796875" style="43" customWidth="1"/>
    <col min="16" max="16" width="10.1796875" style="17" customWidth="1"/>
    <col min="17" max="17" width="1.26953125" style="17" customWidth="1"/>
    <col min="18" max="16384" width="9.1796875" style="17"/>
  </cols>
  <sheetData>
    <row r="1" spans="1:17" ht="21" customHeight="1" x14ac:dyDescent="0.4">
      <c r="A1" s="28"/>
      <c r="B1" s="160" t="s">
        <v>105</v>
      </c>
      <c r="C1" s="161"/>
      <c r="D1" s="161"/>
      <c r="E1" s="161"/>
      <c r="F1" s="161"/>
      <c r="G1" s="161"/>
      <c r="H1" s="161"/>
      <c r="I1" s="161"/>
      <c r="J1" s="161"/>
      <c r="K1" s="161"/>
      <c r="L1" s="161"/>
      <c r="M1" s="161"/>
      <c r="N1" s="161"/>
      <c r="O1" s="161"/>
      <c r="P1" s="161"/>
      <c r="Q1" s="28"/>
    </row>
    <row r="2" spans="1:17" x14ac:dyDescent="0.25">
      <c r="A2" s="28"/>
      <c r="D2" s="177"/>
      <c r="E2" s="177"/>
      <c r="Q2" s="28"/>
    </row>
    <row r="3" spans="1:17" ht="14" x14ac:dyDescent="0.3">
      <c r="A3" s="28"/>
      <c r="B3" s="146"/>
      <c r="C3" s="146" t="s">
        <v>63</v>
      </c>
      <c r="D3" s="172" t="str">
        <f>IF('VFEA PDS Services'!$C$3="","",'VFEA PDS Services'!$C$3)</f>
        <v/>
      </c>
      <c r="E3" s="172"/>
      <c r="F3" s="178"/>
      <c r="G3" s="178"/>
      <c r="H3" s="78"/>
      <c r="I3" s="18"/>
      <c r="J3" s="146"/>
      <c r="K3" s="146" t="s">
        <v>64</v>
      </c>
      <c r="L3" s="172" t="str">
        <f>IF('VFEA PDS Services'!$K$3="","",'VFEA PDS Services'!$K$3)</f>
        <v/>
      </c>
      <c r="M3" s="172"/>
      <c r="N3" s="172"/>
      <c r="O3" s="172"/>
      <c r="P3" s="172"/>
      <c r="Q3" s="28"/>
    </row>
    <row r="4" spans="1:17" ht="14" x14ac:dyDescent="0.3">
      <c r="A4" s="28"/>
      <c r="B4" s="146"/>
      <c r="C4" s="146" t="s">
        <v>65</v>
      </c>
      <c r="D4" s="173" t="str">
        <f>IF('VFEA PDS Services'!$C$4="","",'VFEA PDS Services'!$C$4)</f>
        <v/>
      </c>
      <c r="E4" s="173"/>
      <c r="F4" s="179"/>
      <c r="G4" s="179"/>
      <c r="H4" s="78"/>
      <c r="I4" s="18"/>
      <c r="J4" s="19"/>
      <c r="K4" s="19" t="s">
        <v>66</v>
      </c>
      <c r="L4" s="173" t="str">
        <f>IF('VFEA PDS Services'!$K$4="","",'VFEA PDS Services'!$K$4)</f>
        <v/>
      </c>
      <c r="M4" s="173"/>
      <c r="N4" s="173"/>
      <c r="O4" s="173"/>
      <c r="P4" s="173"/>
      <c r="Q4" s="28"/>
    </row>
    <row r="5" spans="1:17" ht="13" x14ac:dyDescent="0.3">
      <c r="A5" s="28"/>
      <c r="B5" s="20"/>
      <c r="C5" s="145" t="s">
        <v>67</v>
      </c>
      <c r="D5" s="180" t="str">
        <f>IF('VFEA PDS Services'!$C$5="","",'VFEA PDS Services'!$C$5)</f>
        <v/>
      </c>
      <c r="E5" s="180"/>
      <c r="F5" s="180"/>
      <c r="G5" s="180"/>
      <c r="H5" s="79"/>
      <c r="I5" s="18"/>
      <c r="J5" s="21"/>
      <c r="K5" s="22"/>
      <c r="L5" s="22"/>
      <c r="M5" s="22"/>
      <c r="N5" s="22"/>
      <c r="O5" s="22"/>
      <c r="P5" s="23"/>
      <c r="Q5" s="28"/>
    </row>
    <row r="6" spans="1:17" ht="13" x14ac:dyDescent="0.3">
      <c r="A6" s="28"/>
      <c r="B6" s="20"/>
      <c r="C6" s="145"/>
      <c r="D6" s="80"/>
      <c r="E6" s="80"/>
      <c r="F6" s="80"/>
      <c r="G6" s="80"/>
      <c r="H6" s="80"/>
      <c r="I6" s="18"/>
      <c r="J6" s="21"/>
      <c r="K6" s="22"/>
      <c r="L6" s="22"/>
      <c r="M6" s="22"/>
      <c r="N6" s="22"/>
      <c r="O6" s="22"/>
      <c r="P6" s="23"/>
      <c r="Q6" s="28"/>
    </row>
    <row r="7" spans="1:17" ht="15" customHeight="1" x14ac:dyDescent="0.3">
      <c r="A7" s="28"/>
      <c r="B7" s="174" t="s">
        <v>68</v>
      </c>
      <c r="C7" s="175"/>
      <c r="D7" s="175"/>
      <c r="E7" s="175"/>
      <c r="F7" s="176"/>
      <c r="G7" s="181">
        <f>+'VFEA PDS Services'!F7</f>
        <v>0</v>
      </c>
      <c r="H7" s="181"/>
      <c r="I7" s="77"/>
      <c r="J7" s="77"/>
      <c r="K7" s="77"/>
      <c r="Q7" s="28"/>
    </row>
    <row r="8" spans="1:17" ht="17.25" customHeight="1" x14ac:dyDescent="0.25">
      <c r="A8" s="28"/>
      <c r="B8" s="169" t="s">
        <v>106</v>
      </c>
      <c r="C8" s="169"/>
      <c r="D8" s="169"/>
      <c r="E8" s="169"/>
      <c r="F8" s="169"/>
      <c r="G8" s="169"/>
      <c r="H8" s="169"/>
      <c r="I8" s="169"/>
      <c r="J8" s="169"/>
      <c r="K8" s="169"/>
      <c r="L8" s="169"/>
      <c r="M8" s="169"/>
      <c r="N8" s="169"/>
      <c r="O8" s="169"/>
      <c r="P8" s="169"/>
      <c r="Q8" s="28"/>
    </row>
    <row r="9" spans="1:17" ht="13" x14ac:dyDescent="0.3">
      <c r="A9" s="28"/>
      <c r="B9" s="24"/>
      <c r="C9" s="25"/>
      <c r="D9" s="25"/>
      <c r="E9" s="25"/>
      <c r="F9" s="25"/>
      <c r="G9" s="26"/>
      <c r="H9" s="27"/>
      <c r="I9" s="18"/>
      <c r="J9" s="21"/>
      <c r="K9" s="22"/>
      <c r="L9" s="22"/>
      <c r="M9" s="22"/>
      <c r="N9" s="22"/>
      <c r="O9" s="22"/>
      <c r="P9" s="23"/>
      <c r="Q9" s="28"/>
    </row>
    <row r="10" spans="1:17" ht="6.75" customHeight="1" x14ac:dyDescent="0.25">
      <c r="A10" s="28"/>
      <c r="B10" s="28"/>
      <c r="C10" s="29"/>
      <c r="D10" s="30"/>
      <c r="E10" s="30"/>
      <c r="F10" s="30"/>
      <c r="G10" s="29"/>
      <c r="H10" s="28"/>
      <c r="I10" s="31"/>
      <c r="J10" s="28"/>
      <c r="K10" s="29"/>
      <c r="L10" s="29"/>
      <c r="M10" s="29"/>
      <c r="N10" s="29"/>
      <c r="O10" s="29"/>
      <c r="P10" s="28"/>
      <c r="Q10" s="28"/>
    </row>
    <row r="11" spans="1:17" s="47" customFormat="1" ht="11.25" customHeight="1" x14ac:dyDescent="0.3">
      <c r="A11" s="28"/>
      <c r="B11" s="62"/>
      <c r="C11" s="62"/>
      <c r="D11" s="58"/>
      <c r="E11" s="58"/>
      <c r="F11" s="58"/>
      <c r="G11" s="58"/>
      <c r="H11" s="58"/>
      <c r="I11" s="59"/>
      <c r="J11" s="62"/>
      <c r="K11" s="62"/>
      <c r="L11" s="32"/>
      <c r="M11" s="32"/>
      <c r="N11" s="32"/>
      <c r="O11" s="32"/>
      <c r="P11" s="32"/>
      <c r="Q11" s="28"/>
    </row>
    <row r="12" spans="1:17" s="21" customFormat="1" ht="13" x14ac:dyDescent="0.3">
      <c r="A12" s="87"/>
      <c r="B12" s="156" t="s">
        <v>72</v>
      </c>
      <c r="C12" s="156"/>
      <c r="D12" s="15"/>
      <c r="E12" s="15"/>
      <c r="F12" s="34"/>
      <c r="G12" s="34"/>
      <c r="H12" s="35"/>
      <c r="I12" s="33"/>
      <c r="J12" s="156" t="s">
        <v>72</v>
      </c>
      <c r="K12" s="156"/>
      <c r="L12" s="15"/>
      <c r="M12" s="15"/>
      <c r="N12" s="34"/>
      <c r="O12" s="34"/>
      <c r="P12" s="35"/>
      <c r="Q12" s="87"/>
    </row>
    <row r="13" spans="1:17" s="21" customFormat="1" ht="13" x14ac:dyDescent="0.3">
      <c r="A13" s="87"/>
      <c r="B13" s="156"/>
      <c r="C13" s="156"/>
      <c r="D13" s="16"/>
      <c r="E13" s="16"/>
      <c r="F13" s="36"/>
      <c r="G13" s="36"/>
      <c r="H13" s="36"/>
      <c r="I13" s="33"/>
      <c r="J13" s="156"/>
      <c r="K13" s="156"/>
      <c r="L13" s="16"/>
      <c r="M13" s="16"/>
      <c r="N13" s="36"/>
      <c r="O13" s="36"/>
      <c r="P13" s="36"/>
      <c r="Q13" s="87"/>
    </row>
    <row r="14" spans="1:17" s="21" customFormat="1" ht="13" x14ac:dyDescent="0.3">
      <c r="A14" s="87"/>
      <c r="B14" s="155" t="s">
        <v>73</v>
      </c>
      <c r="C14" s="155"/>
      <c r="D14" s="37" t="str">
        <f>VLOOKUP(Lookup!$R$2,Lookup!$A$21:$D$25,3,FALSE)</f>
        <v>In-Home Respite and Unlicensed Out-of-Home Respite Services - Level 3 Enhanced</v>
      </c>
      <c r="E14" s="37"/>
      <c r="F14" s="38"/>
      <c r="G14" s="38"/>
      <c r="H14" s="38"/>
      <c r="I14" s="33"/>
      <c r="J14" s="155" t="s">
        <v>73</v>
      </c>
      <c r="K14" s="155"/>
      <c r="L14" s="37" t="str">
        <f>VLOOKUP(Lookup!$S$2,Lookup!$A$21:$D$25,3,FALSE)</f>
        <v/>
      </c>
      <c r="M14" s="37"/>
      <c r="N14" s="38"/>
      <c r="O14" s="38"/>
      <c r="P14" s="38"/>
      <c r="Q14" s="87"/>
    </row>
    <row r="15" spans="1:17" s="21" customFormat="1" ht="13" x14ac:dyDescent="0.3">
      <c r="A15" s="87"/>
      <c r="B15" s="155" t="s">
        <v>74</v>
      </c>
      <c r="C15" s="155"/>
      <c r="D15" s="37" t="str">
        <f>VLOOKUP(Lookup!$R$2,Lookup!$A$21:$D$25,4,FALSE)</f>
        <v>24 Hours</v>
      </c>
      <c r="E15" s="37"/>
      <c r="F15" s="38"/>
      <c r="G15" s="38"/>
      <c r="H15" s="38"/>
      <c r="I15" s="33"/>
      <c r="J15" s="155" t="s">
        <v>74</v>
      </c>
      <c r="K15" s="155"/>
      <c r="L15" s="38" t="str">
        <f>VLOOKUP(Lookup!$S$2,Lookup!$A$21:$D$25,4,FALSE)</f>
        <v/>
      </c>
      <c r="M15" s="38"/>
      <c r="N15" s="37"/>
      <c r="O15" s="37"/>
      <c r="P15" s="37"/>
      <c r="Q15" s="87"/>
    </row>
    <row r="16" spans="1:17" s="21" customFormat="1" ht="13" x14ac:dyDescent="0.3">
      <c r="A16" s="87"/>
      <c r="B16" s="39"/>
      <c r="C16" s="40"/>
      <c r="D16" s="40"/>
      <c r="E16" s="40"/>
      <c r="F16" s="40"/>
      <c r="G16" s="41"/>
      <c r="H16" s="42"/>
      <c r="I16" s="33"/>
      <c r="J16" s="39"/>
      <c r="K16" s="40"/>
      <c r="L16" s="40"/>
      <c r="M16" s="40"/>
      <c r="N16" s="40"/>
      <c r="O16" s="41"/>
      <c r="P16" s="42"/>
      <c r="Q16" s="87"/>
    </row>
    <row r="17" spans="1:17" s="43" customFormat="1" ht="50" x14ac:dyDescent="0.25">
      <c r="A17" s="29"/>
      <c r="C17" s="44" t="s">
        <v>75</v>
      </c>
      <c r="D17" s="44" t="s">
        <v>76</v>
      </c>
      <c r="E17" s="44" t="s">
        <v>77</v>
      </c>
      <c r="F17" s="44" t="s">
        <v>107</v>
      </c>
      <c r="G17" s="44" t="s">
        <v>79</v>
      </c>
      <c r="H17" s="45" t="s">
        <v>80</v>
      </c>
      <c r="I17" s="46"/>
      <c r="K17" s="44" t="s">
        <v>75</v>
      </c>
      <c r="L17" s="44" t="s">
        <v>76</v>
      </c>
      <c r="M17" s="44" t="s">
        <v>77</v>
      </c>
      <c r="N17" s="44" t="s">
        <v>107</v>
      </c>
      <c r="O17" s="44" t="s">
        <v>79</v>
      </c>
      <c r="P17" s="45" t="s">
        <v>80</v>
      </c>
      <c r="Q17" s="29"/>
    </row>
    <row r="18" spans="1:17" x14ac:dyDescent="0.25">
      <c r="A18" s="28"/>
      <c r="B18" s="94" t="s">
        <v>81</v>
      </c>
      <c r="C18" s="96">
        <v>15</v>
      </c>
      <c r="D18" s="97">
        <v>0.1105</v>
      </c>
      <c r="E18" s="90">
        <f>ROUND(C18*(1+D18+$G$7),2)</f>
        <v>16.66</v>
      </c>
      <c r="F18" s="91">
        <v>16.25</v>
      </c>
      <c r="G18" s="98">
        <v>1</v>
      </c>
      <c r="H18" s="95">
        <f>F18*G18*E18</f>
        <v>270.72500000000002</v>
      </c>
      <c r="I18" s="31"/>
      <c r="J18" s="94" t="s">
        <v>96</v>
      </c>
      <c r="K18" s="96"/>
      <c r="L18" s="97">
        <v>0.1105</v>
      </c>
      <c r="M18" s="90">
        <f>ROUND(K18*(1+L18+$G$7),2)</f>
        <v>0</v>
      </c>
      <c r="N18" s="91"/>
      <c r="O18" s="98"/>
      <c r="P18" s="95">
        <f t="shared" ref="P18:P29" si="0">N18*O18*M18</f>
        <v>0</v>
      </c>
      <c r="Q18" s="28"/>
    </row>
    <row r="19" spans="1:17" x14ac:dyDescent="0.25">
      <c r="A19" s="28"/>
      <c r="B19" s="94" t="s">
        <v>82</v>
      </c>
      <c r="C19" s="96">
        <v>12</v>
      </c>
      <c r="D19" s="97">
        <v>0.1105</v>
      </c>
      <c r="E19" s="90">
        <f t="shared" ref="E19:E27" si="1">ROUND(C19*(1+D19+$G$7),2)</f>
        <v>13.33</v>
      </c>
      <c r="F19" s="91">
        <v>23</v>
      </c>
      <c r="G19" s="98">
        <v>1</v>
      </c>
      <c r="H19" s="95">
        <f t="shared" ref="H19:H29" si="2">F19*G19*E19</f>
        <v>306.58999999999997</v>
      </c>
      <c r="I19" s="31"/>
      <c r="J19" s="94" t="s">
        <v>108</v>
      </c>
      <c r="K19" s="96"/>
      <c r="L19" s="97">
        <v>0.1105</v>
      </c>
      <c r="M19" s="90">
        <f t="shared" ref="M19:M27" si="3">ROUND(K19*(1+L19+$G$7),2)</f>
        <v>0</v>
      </c>
      <c r="N19" s="91"/>
      <c r="O19" s="98"/>
      <c r="P19" s="95">
        <f t="shared" si="0"/>
        <v>0</v>
      </c>
      <c r="Q19" s="28"/>
    </row>
    <row r="20" spans="1:17" x14ac:dyDescent="0.25">
      <c r="A20" s="28"/>
      <c r="B20" s="94" t="s">
        <v>83</v>
      </c>
      <c r="C20" s="96"/>
      <c r="D20" s="97">
        <v>0.1105</v>
      </c>
      <c r="E20" s="90">
        <f t="shared" si="1"/>
        <v>0</v>
      </c>
      <c r="F20" s="91"/>
      <c r="G20" s="98"/>
      <c r="H20" s="95">
        <f t="shared" si="2"/>
        <v>0</v>
      </c>
      <c r="I20" s="31"/>
      <c r="J20" s="94" t="s">
        <v>109</v>
      </c>
      <c r="K20" s="96"/>
      <c r="L20" s="97">
        <v>0.1105</v>
      </c>
      <c r="M20" s="90">
        <f t="shared" si="3"/>
        <v>0</v>
      </c>
      <c r="N20" s="91"/>
      <c r="O20" s="98"/>
      <c r="P20" s="95">
        <f t="shared" si="0"/>
        <v>0</v>
      </c>
      <c r="Q20" s="28"/>
    </row>
    <row r="21" spans="1:17" x14ac:dyDescent="0.25">
      <c r="A21" s="28"/>
      <c r="B21" s="94" t="s">
        <v>84</v>
      </c>
      <c r="C21" s="96"/>
      <c r="D21" s="97">
        <v>0.1105</v>
      </c>
      <c r="E21" s="90">
        <f t="shared" si="1"/>
        <v>0</v>
      </c>
      <c r="F21" s="91"/>
      <c r="G21" s="98"/>
      <c r="H21" s="95">
        <f t="shared" si="2"/>
        <v>0</v>
      </c>
      <c r="I21" s="31"/>
      <c r="J21" s="94" t="s">
        <v>110</v>
      </c>
      <c r="K21" s="96"/>
      <c r="L21" s="97">
        <v>0.1105</v>
      </c>
      <c r="M21" s="90">
        <f t="shared" si="3"/>
        <v>0</v>
      </c>
      <c r="N21" s="91"/>
      <c r="O21" s="98"/>
      <c r="P21" s="95">
        <f t="shared" si="0"/>
        <v>0</v>
      </c>
      <c r="Q21" s="28"/>
    </row>
    <row r="22" spans="1:17" x14ac:dyDescent="0.25">
      <c r="A22" s="28"/>
      <c r="B22" s="94" t="s">
        <v>85</v>
      </c>
      <c r="C22" s="96"/>
      <c r="D22" s="97">
        <v>0.1105</v>
      </c>
      <c r="E22" s="90">
        <f t="shared" si="1"/>
        <v>0</v>
      </c>
      <c r="F22" s="91"/>
      <c r="G22" s="98"/>
      <c r="H22" s="95">
        <f t="shared" si="2"/>
        <v>0</v>
      </c>
      <c r="I22" s="31"/>
      <c r="J22" s="94" t="s">
        <v>97</v>
      </c>
      <c r="K22" s="96"/>
      <c r="L22" s="97">
        <v>0.1105</v>
      </c>
      <c r="M22" s="90">
        <f t="shared" si="3"/>
        <v>0</v>
      </c>
      <c r="N22" s="91"/>
      <c r="O22" s="98"/>
      <c r="P22" s="95">
        <f t="shared" si="0"/>
        <v>0</v>
      </c>
      <c r="Q22" s="28"/>
    </row>
    <row r="23" spans="1:17" x14ac:dyDescent="0.25">
      <c r="A23" s="28"/>
      <c r="B23" s="94" t="s">
        <v>86</v>
      </c>
      <c r="C23" s="96"/>
      <c r="D23" s="97">
        <v>0.1105</v>
      </c>
      <c r="E23" s="90">
        <f t="shared" si="1"/>
        <v>0</v>
      </c>
      <c r="F23" s="91"/>
      <c r="G23" s="98"/>
      <c r="H23" s="95">
        <f t="shared" si="2"/>
        <v>0</v>
      </c>
      <c r="I23" s="31"/>
      <c r="J23" s="94" t="s">
        <v>111</v>
      </c>
      <c r="K23" s="96"/>
      <c r="L23" s="97">
        <v>0.1105</v>
      </c>
      <c r="M23" s="90">
        <f t="shared" si="3"/>
        <v>0</v>
      </c>
      <c r="N23" s="91"/>
      <c r="O23" s="98"/>
      <c r="P23" s="95">
        <f t="shared" si="0"/>
        <v>0</v>
      </c>
      <c r="Q23" s="28"/>
    </row>
    <row r="24" spans="1:17" x14ac:dyDescent="0.25">
      <c r="A24" s="28"/>
      <c r="B24" s="94" t="s">
        <v>87</v>
      </c>
      <c r="C24" s="96"/>
      <c r="D24" s="97">
        <v>0.1105</v>
      </c>
      <c r="E24" s="90">
        <f t="shared" si="1"/>
        <v>0</v>
      </c>
      <c r="F24" s="91"/>
      <c r="G24" s="98"/>
      <c r="H24" s="95">
        <f t="shared" si="2"/>
        <v>0</v>
      </c>
      <c r="I24" s="31"/>
      <c r="J24" s="94" t="s">
        <v>98</v>
      </c>
      <c r="K24" s="96"/>
      <c r="L24" s="97">
        <v>0.1105</v>
      </c>
      <c r="M24" s="90">
        <f t="shared" si="3"/>
        <v>0</v>
      </c>
      <c r="N24" s="91"/>
      <c r="O24" s="98"/>
      <c r="P24" s="95">
        <f t="shared" si="0"/>
        <v>0</v>
      </c>
      <c r="Q24" s="28"/>
    </row>
    <row r="25" spans="1:17" x14ac:dyDescent="0.25">
      <c r="A25" s="28"/>
      <c r="B25" s="94" t="s">
        <v>88</v>
      </c>
      <c r="C25" s="96"/>
      <c r="D25" s="97">
        <v>0.1105</v>
      </c>
      <c r="E25" s="90">
        <f t="shared" si="1"/>
        <v>0</v>
      </c>
      <c r="F25" s="91"/>
      <c r="G25" s="98"/>
      <c r="H25" s="95">
        <f t="shared" si="2"/>
        <v>0</v>
      </c>
      <c r="I25" s="31"/>
      <c r="J25" s="94" t="s">
        <v>99</v>
      </c>
      <c r="K25" s="96"/>
      <c r="L25" s="97">
        <v>0.1105</v>
      </c>
      <c r="M25" s="90">
        <f t="shared" si="3"/>
        <v>0</v>
      </c>
      <c r="N25" s="91"/>
      <c r="O25" s="98"/>
      <c r="P25" s="95">
        <f t="shared" si="0"/>
        <v>0</v>
      </c>
      <c r="Q25" s="28"/>
    </row>
    <row r="26" spans="1:17" x14ac:dyDescent="0.25">
      <c r="A26" s="28"/>
      <c r="B26" s="94" t="s">
        <v>89</v>
      </c>
      <c r="C26" s="96"/>
      <c r="D26" s="97">
        <v>0.1105</v>
      </c>
      <c r="E26" s="90">
        <f t="shared" si="1"/>
        <v>0</v>
      </c>
      <c r="F26" s="91"/>
      <c r="G26" s="98"/>
      <c r="H26" s="95">
        <f t="shared" si="2"/>
        <v>0</v>
      </c>
      <c r="I26" s="31"/>
      <c r="J26" s="94" t="s">
        <v>100</v>
      </c>
      <c r="K26" s="96"/>
      <c r="L26" s="97">
        <v>0.1105</v>
      </c>
      <c r="M26" s="90">
        <f t="shared" si="3"/>
        <v>0</v>
      </c>
      <c r="N26" s="91"/>
      <c r="O26" s="98"/>
      <c r="P26" s="95">
        <f t="shared" si="0"/>
        <v>0</v>
      </c>
      <c r="Q26" s="28"/>
    </row>
    <row r="27" spans="1:17" x14ac:dyDescent="0.25">
      <c r="A27" s="28"/>
      <c r="B27" s="94" t="s">
        <v>90</v>
      </c>
      <c r="C27" s="96"/>
      <c r="D27" s="97">
        <v>0.1105</v>
      </c>
      <c r="E27" s="90">
        <f t="shared" si="1"/>
        <v>0</v>
      </c>
      <c r="F27" s="91"/>
      <c r="G27" s="98"/>
      <c r="H27" s="95">
        <f t="shared" si="2"/>
        <v>0</v>
      </c>
      <c r="I27" s="31"/>
      <c r="J27" s="94" t="s">
        <v>90</v>
      </c>
      <c r="K27" s="96"/>
      <c r="L27" s="97">
        <v>0.1105</v>
      </c>
      <c r="M27" s="90">
        <f t="shared" si="3"/>
        <v>0</v>
      </c>
      <c r="N27" s="91"/>
      <c r="O27" s="98"/>
      <c r="P27" s="95">
        <f t="shared" si="0"/>
        <v>0</v>
      </c>
      <c r="Q27" s="28"/>
    </row>
    <row r="28" spans="1:17" x14ac:dyDescent="0.25">
      <c r="A28" s="28"/>
      <c r="B28" s="94" t="s">
        <v>91</v>
      </c>
      <c r="C28" s="96"/>
      <c r="D28" s="97">
        <v>0</v>
      </c>
      <c r="E28" s="90">
        <f>ROUND(C28*(1+D28),2)</f>
        <v>0</v>
      </c>
      <c r="F28" s="91"/>
      <c r="G28" s="98"/>
      <c r="H28" s="95">
        <f t="shared" si="2"/>
        <v>0</v>
      </c>
      <c r="I28" s="31"/>
      <c r="J28" s="94" t="s">
        <v>91</v>
      </c>
      <c r="K28" s="96"/>
      <c r="L28" s="97">
        <v>0</v>
      </c>
      <c r="M28" s="90">
        <f>ROUND(K28*(1+L28),2)</f>
        <v>0</v>
      </c>
      <c r="N28" s="91"/>
      <c r="O28" s="98"/>
      <c r="P28" s="95">
        <f t="shared" si="0"/>
        <v>0</v>
      </c>
      <c r="Q28" s="28"/>
    </row>
    <row r="29" spans="1:17" x14ac:dyDescent="0.25">
      <c r="A29" s="28"/>
      <c r="B29" s="94" t="s">
        <v>91</v>
      </c>
      <c r="C29" s="96"/>
      <c r="D29" s="97">
        <v>0</v>
      </c>
      <c r="E29" s="90">
        <f>ROUND(C29*(1+D29),2)</f>
        <v>0</v>
      </c>
      <c r="F29" s="91"/>
      <c r="G29" s="98"/>
      <c r="H29" s="95">
        <f t="shared" si="2"/>
        <v>0</v>
      </c>
      <c r="I29" s="31"/>
      <c r="J29" s="94" t="s">
        <v>91</v>
      </c>
      <c r="K29" s="96"/>
      <c r="L29" s="97">
        <v>0</v>
      </c>
      <c r="M29" s="90">
        <f>ROUND(K29*(1+L29),2)</f>
        <v>0</v>
      </c>
      <c r="N29" s="91"/>
      <c r="O29" s="98"/>
      <c r="P29" s="95">
        <f t="shared" si="0"/>
        <v>0</v>
      </c>
      <c r="Q29" s="28"/>
    </row>
    <row r="30" spans="1:17" s="21" customFormat="1" ht="13" x14ac:dyDescent="0.3">
      <c r="A30" s="87"/>
      <c r="B30" s="99" t="s">
        <v>92</v>
      </c>
      <c r="C30" s="100"/>
      <c r="D30" s="100"/>
      <c r="E30" s="100"/>
      <c r="F30" s="101"/>
      <c r="G30" s="101">
        <f>IF(VLOOKUP(Lookup!R2,Lookup!$A$21:$E$29,5,FALSE)=2,0.5*SUM(G18:G29),SUM(G18:G29))</f>
        <v>1</v>
      </c>
      <c r="H30" s="102">
        <f>SUM(H18:H29)</f>
        <v>577.31500000000005</v>
      </c>
      <c r="I30" s="52"/>
      <c r="J30" s="48" t="s">
        <v>92</v>
      </c>
      <c r="K30" s="49"/>
      <c r="L30" s="49"/>
      <c r="M30" s="49"/>
      <c r="N30" s="50"/>
      <c r="O30" s="50">
        <f>IF(VLOOKUP(Lookup!S2,Lookup!$A$21:$E$29,5,FALSE)=2,0.5*SUM(O18:O29),SUM(O18:O29))</f>
        <v>0</v>
      </c>
      <c r="P30" s="51">
        <f>SUM(P18:P29)</f>
        <v>0</v>
      </c>
      <c r="Q30" s="87"/>
    </row>
    <row r="31" spans="1:17" ht="6.75" customHeight="1" thickBot="1" x14ac:dyDescent="0.3">
      <c r="A31" s="28"/>
      <c r="B31" s="28"/>
      <c r="C31" s="29"/>
      <c r="D31" s="29"/>
      <c r="E31" s="29"/>
      <c r="F31" s="29"/>
      <c r="G31" s="29"/>
      <c r="H31" s="29"/>
      <c r="I31" s="31"/>
      <c r="J31" s="28"/>
      <c r="K31" s="29"/>
      <c r="L31" s="29"/>
      <c r="M31" s="29"/>
      <c r="N31" s="29"/>
      <c r="O31" s="29"/>
      <c r="P31" s="28"/>
      <c r="Q31" s="28"/>
    </row>
    <row r="32" spans="1:17" s="21" customFormat="1" ht="17.25" customHeight="1" thickTop="1" thickBot="1" x14ac:dyDescent="0.35">
      <c r="A32" s="87"/>
      <c r="B32" s="75" t="s">
        <v>112</v>
      </c>
      <c r="C32" s="76"/>
      <c r="D32" s="76"/>
      <c r="E32" s="76"/>
      <c r="F32" s="76"/>
      <c r="G32" s="158">
        <f>H30+P30</f>
        <v>577.31500000000005</v>
      </c>
      <c r="H32" s="159"/>
      <c r="I32" s="52"/>
      <c r="J32" s="137" t="s">
        <v>113</v>
      </c>
      <c r="K32" s="103"/>
      <c r="L32" s="138"/>
      <c r="M32" s="103"/>
      <c r="N32" s="103"/>
      <c r="O32" s="103"/>
      <c r="P32" s="87"/>
      <c r="Q32" s="87"/>
    </row>
    <row r="33" spans="1:17" ht="6.75" customHeight="1" thickTop="1" x14ac:dyDescent="0.25">
      <c r="A33" s="28"/>
      <c r="B33" s="28"/>
      <c r="C33" s="29"/>
      <c r="D33" s="29"/>
      <c r="E33" s="29"/>
      <c r="F33" s="29"/>
      <c r="G33" s="29"/>
      <c r="H33" s="28"/>
      <c r="I33" s="28"/>
      <c r="J33" s="28"/>
      <c r="K33" s="29"/>
      <c r="L33" s="29"/>
      <c r="M33" s="29"/>
      <c r="N33" s="29"/>
      <c r="O33" s="29"/>
      <c r="P33" s="28"/>
      <c r="Q33" s="28"/>
    </row>
    <row r="34" spans="1:17" ht="19.5" customHeight="1" x14ac:dyDescent="0.3">
      <c r="A34" s="28"/>
      <c r="B34" s="135" t="s">
        <v>114</v>
      </c>
      <c r="C34" s="136"/>
      <c r="D34" s="136"/>
      <c r="E34" s="136"/>
      <c r="F34" s="136"/>
      <c r="G34" s="136"/>
      <c r="H34" s="135"/>
      <c r="Q34" s="28"/>
    </row>
    <row r="35" spans="1:17" ht="57.75" customHeight="1" x14ac:dyDescent="0.25">
      <c r="A35" s="28"/>
      <c r="B35" s="157" t="s">
        <v>115</v>
      </c>
      <c r="C35" s="167"/>
      <c r="D35" s="167"/>
      <c r="E35" s="167"/>
      <c r="F35" s="167"/>
      <c r="G35" s="167"/>
      <c r="H35" s="167"/>
      <c r="I35" s="167"/>
      <c r="J35" s="167"/>
      <c r="K35" s="167"/>
      <c r="L35" s="167"/>
      <c r="M35" s="167"/>
      <c r="N35" s="167"/>
      <c r="O35" s="167"/>
      <c r="P35" s="167"/>
      <c r="Q35" s="28"/>
    </row>
    <row r="36" spans="1:17" ht="14.25" customHeight="1" x14ac:dyDescent="0.25">
      <c r="A36" s="28"/>
      <c r="B36" s="28"/>
      <c r="C36" s="29"/>
      <c r="D36" s="29"/>
      <c r="E36" s="29"/>
      <c r="F36" s="29"/>
      <c r="G36" s="29"/>
      <c r="H36" s="28"/>
      <c r="I36" s="28"/>
      <c r="J36" s="28"/>
      <c r="K36" s="29"/>
      <c r="L36" s="29"/>
      <c r="M36" s="29"/>
      <c r="N36" s="29"/>
      <c r="O36" s="29"/>
      <c r="P36" s="28"/>
      <c r="Q36" s="28"/>
    </row>
  </sheetData>
  <sheetProtection selectLockedCells="1"/>
  <mergeCells count="18">
    <mergeCell ref="B8:P8"/>
    <mergeCell ref="B1:P1"/>
    <mergeCell ref="L3:P3"/>
    <mergeCell ref="L4:P4"/>
    <mergeCell ref="B7:F7"/>
    <mergeCell ref="D2:E2"/>
    <mergeCell ref="D3:G3"/>
    <mergeCell ref="D4:G4"/>
    <mergeCell ref="D5:G5"/>
    <mergeCell ref="G7:H7"/>
    <mergeCell ref="B35:P35"/>
    <mergeCell ref="B15:C15"/>
    <mergeCell ref="J15:K15"/>
    <mergeCell ref="B12:C13"/>
    <mergeCell ref="J12:K13"/>
    <mergeCell ref="B14:C14"/>
    <mergeCell ref="J14:K14"/>
    <mergeCell ref="G32:H32"/>
  </mergeCells>
  <phoneticPr fontId="2" type="noConversion"/>
  <dataValidations count="1">
    <dataValidation type="list" allowBlank="1" showInputMessage="1" showErrorMessage="1" sqref="N18:N29 F18:F29" xr:uid="{00000000-0002-0000-0300-000000000000}">
      <formula1>Hours</formula1>
    </dataValidation>
  </dataValidations>
  <printOptions horizontalCentered="1"/>
  <pageMargins left="0.25" right="0.25" top="0.75" bottom="0.5" header="0.5" footer="0.25"/>
  <pageSetup scale="61" fitToHeight="2" orientation="portrait" r:id="rId1"/>
  <headerFooter alignWithMargins="0">
    <oddFooter>Page &amp;P of &amp;N</oddFooter>
  </headerFooter>
  <ignoredErrors>
    <ignoredError sqref="L3:L4 D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107" r:id="rId4" name="Drop Down 11">
              <controlPr defaultSize="0" autoLine="0" autoPict="0">
                <anchor moveWithCells="1">
                  <from>
                    <xdr:col>3</xdr:col>
                    <xdr:colOff>76200</xdr:colOff>
                    <xdr:row>11</xdr:row>
                    <xdr:rowOff>12700</xdr:rowOff>
                  </from>
                  <to>
                    <xdr:col>4</xdr:col>
                    <xdr:colOff>457200</xdr:colOff>
                    <xdr:row>12</xdr:row>
                    <xdr:rowOff>50800</xdr:rowOff>
                  </to>
                </anchor>
              </controlPr>
            </control>
          </mc:Choice>
        </mc:AlternateContent>
        <mc:AlternateContent xmlns:mc="http://schemas.openxmlformats.org/markup-compatibility/2006">
          <mc:Choice Requires="x14">
            <control shapeId="4108" r:id="rId5" name="Drop Down 12">
              <controlPr defaultSize="0" autoLine="0" autoPict="0">
                <anchor moveWithCells="1">
                  <from>
                    <xdr:col>11</xdr:col>
                    <xdr:colOff>76200</xdr:colOff>
                    <xdr:row>11</xdr:row>
                    <xdr:rowOff>12700</xdr:rowOff>
                  </from>
                  <to>
                    <xdr:col>12</xdr:col>
                    <xdr:colOff>450850</xdr:colOff>
                    <xdr:row>12</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7"/>
  </sheetPr>
  <dimension ref="A1:O35"/>
  <sheetViews>
    <sheetView showGridLines="0" zoomScaleNormal="100" workbookViewId="0">
      <pane ySplit="8" topLeftCell="A9" activePane="bottomLeft" state="frozen"/>
      <selection activeCell="J24" sqref="J24"/>
      <selection pane="bottomLeft" activeCell="C20" sqref="C20"/>
    </sheetView>
  </sheetViews>
  <sheetFormatPr defaultColWidth="9.1796875" defaultRowHeight="12.5" x14ac:dyDescent="0.25"/>
  <cols>
    <col min="1" max="1" width="16.26953125" style="17" customWidth="1"/>
    <col min="2" max="3" width="19.81640625" style="43" customWidth="1"/>
    <col min="4" max="4" width="20.1796875" style="43" customWidth="1"/>
    <col min="5" max="5" width="1.7265625" style="17" customWidth="1"/>
    <col min="6" max="6" width="17.54296875" style="17" customWidth="1"/>
    <col min="7" max="7" width="21.1796875" style="43" customWidth="1"/>
    <col min="8" max="8" width="19.26953125" style="43" customWidth="1"/>
    <col min="9" max="9" width="19.1796875" style="43" customWidth="1"/>
    <col min="10" max="10" width="1.7265625" style="17" customWidth="1"/>
    <col min="11" max="16384" width="9.1796875" style="17"/>
  </cols>
  <sheetData>
    <row r="1" spans="1:13" ht="21" customHeight="1" x14ac:dyDescent="0.4">
      <c r="A1" s="160" t="s">
        <v>116</v>
      </c>
      <c r="B1" s="160"/>
      <c r="C1" s="160"/>
      <c r="D1" s="160"/>
      <c r="E1" s="160"/>
      <c r="F1" s="160"/>
      <c r="G1" s="160"/>
      <c r="H1" s="160"/>
      <c r="I1" s="160"/>
      <c r="J1" s="28"/>
    </row>
    <row r="2" spans="1:13" x14ac:dyDescent="0.25">
      <c r="J2" s="28"/>
    </row>
    <row r="3" spans="1:13" ht="14" x14ac:dyDescent="0.3">
      <c r="A3" s="174" t="s">
        <v>117</v>
      </c>
      <c r="B3" s="182"/>
      <c r="C3" s="172" t="str">
        <f>IF('VFEA PDS Services'!$C$3="","",'VFEA PDS Services'!$C$3)</f>
        <v/>
      </c>
      <c r="D3" s="172"/>
      <c r="E3" s="18"/>
      <c r="F3" s="146"/>
      <c r="G3" s="146" t="s">
        <v>64</v>
      </c>
      <c r="H3" s="172" t="str">
        <f>IF('VFEA PDS Services'!$K$3="","",'VFEA PDS Services'!$K$3)</f>
        <v/>
      </c>
      <c r="I3" s="172"/>
      <c r="J3" s="28"/>
    </row>
    <row r="4" spans="1:13" ht="14" x14ac:dyDescent="0.3">
      <c r="A4" s="174" t="s">
        <v>65</v>
      </c>
      <c r="B4" s="182"/>
      <c r="C4" s="172" t="str">
        <f>IF('VFEA PDS Services'!$C$4="","",'VFEA PDS Services'!$C$4)</f>
        <v/>
      </c>
      <c r="D4" s="172"/>
      <c r="E4" s="18"/>
      <c r="F4" s="19"/>
      <c r="G4" s="19" t="s">
        <v>66</v>
      </c>
      <c r="H4" s="172" t="str">
        <f>IF('VFEA PDS Services'!$K$4="","",'VFEA PDS Services'!$K$4)</f>
        <v/>
      </c>
      <c r="I4" s="172"/>
      <c r="J4" s="28"/>
    </row>
    <row r="5" spans="1:13" ht="13" x14ac:dyDescent="0.3">
      <c r="A5" s="155" t="s">
        <v>67</v>
      </c>
      <c r="B5" s="182"/>
      <c r="C5" s="184" t="str">
        <f>IF('VFEA PDS Services'!$C$5="","",'VFEA PDS Services'!$C$5)</f>
        <v/>
      </c>
      <c r="D5" s="184"/>
      <c r="E5" s="18"/>
      <c r="F5" s="21"/>
      <c r="G5" s="22"/>
      <c r="H5" s="22"/>
      <c r="I5" s="22"/>
      <c r="J5" s="28"/>
    </row>
    <row r="6" spans="1:13" ht="13" x14ac:dyDescent="0.3">
      <c r="A6" s="61"/>
      <c r="B6" s="66"/>
      <c r="C6" s="66"/>
      <c r="D6" s="66"/>
      <c r="E6" s="18"/>
      <c r="F6" s="39"/>
      <c r="G6" s="148"/>
      <c r="H6" s="148"/>
      <c r="I6" s="148"/>
      <c r="J6" s="28"/>
      <c r="K6" s="47"/>
      <c r="L6" s="47"/>
      <c r="M6" s="47"/>
    </row>
    <row r="7" spans="1:13" ht="25.5" customHeight="1" x14ac:dyDescent="0.25">
      <c r="A7" s="169" t="s">
        <v>118</v>
      </c>
      <c r="B7" s="169"/>
      <c r="C7" s="169"/>
      <c r="D7" s="169"/>
      <c r="E7" s="169"/>
      <c r="F7" s="169"/>
      <c r="G7" s="169"/>
      <c r="H7" s="169"/>
      <c r="I7" s="169"/>
      <c r="J7" s="89"/>
      <c r="K7" s="63"/>
      <c r="L7" s="63"/>
      <c r="M7" s="63"/>
    </row>
    <row r="8" spans="1:13" ht="13" x14ac:dyDescent="0.3">
      <c r="A8" s="24"/>
      <c r="B8" s="25"/>
      <c r="C8" s="25"/>
      <c r="D8" s="26"/>
      <c r="E8" s="18"/>
      <c r="F8" s="21"/>
      <c r="G8" s="22"/>
      <c r="H8" s="22"/>
      <c r="I8" s="22"/>
      <c r="J8" s="28"/>
    </row>
    <row r="9" spans="1:13" ht="6.75" customHeight="1" x14ac:dyDescent="0.25">
      <c r="A9" s="28"/>
      <c r="B9" s="30"/>
      <c r="C9" s="30"/>
      <c r="D9" s="29"/>
      <c r="E9" s="31"/>
      <c r="F9" s="28"/>
      <c r="G9" s="29"/>
      <c r="H9" s="29"/>
      <c r="I9" s="29"/>
      <c r="J9" s="31"/>
    </row>
    <row r="10" spans="1:13" ht="6.75" customHeight="1" x14ac:dyDescent="0.25">
      <c r="A10" s="28"/>
      <c r="B10" s="29"/>
      <c r="C10" s="29"/>
      <c r="D10" s="29"/>
      <c r="E10" s="31"/>
      <c r="F10" s="28"/>
      <c r="G10" s="29"/>
      <c r="H10" s="29"/>
      <c r="I10" s="29"/>
      <c r="J10" s="31"/>
    </row>
    <row r="11" spans="1:13" s="47" customFormat="1" ht="8.25" customHeight="1" x14ac:dyDescent="0.3">
      <c r="A11" s="62"/>
      <c r="B11" s="58"/>
      <c r="C11" s="58"/>
      <c r="D11" s="58"/>
      <c r="E11" s="59"/>
      <c r="F11" s="62"/>
      <c r="G11" s="58"/>
      <c r="H11" s="58"/>
      <c r="I11" s="58"/>
      <c r="J11" s="59"/>
    </row>
    <row r="12" spans="1:13" s="21" customFormat="1" ht="18.75" customHeight="1" x14ac:dyDescent="0.3">
      <c r="A12" s="183" t="s">
        <v>72</v>
      </c>
      <c r="B12" s="81"/>
      <c r="C12" s="82"/>
      <c r="D12" s="34"/>
      <c r="E12" s="33"/>
      <c r="F12" s="183" t="s">
        <v>72</v>
      </c>
      <c r="G12" s="81"/>
      <c r="H12" s="82"/>
      <c r="I12" s="34"/>
      <c r="J12" s="33"/>
    </row>
    <row r="13" spans="1:13" s="21" customFormat="1" ht="5.25" customHeight="1" x14ac:dyDescent="0.3">
      <c r="A13" s="183"/>
      <c r="B13" s="84"/>
      <c r="C13" s="83"/>
      <c r="D13" s="36"/>
      <c r="E13" s="33"/>
      <c r="F13" s="183"/>
      <c r="G13" s="84"/>
      <c r="H13" s="83"/>
      <c r="I13" s="36"/>
      <c r="J13" s="33"/>
    </row>
    <row r="14" spans="1:13" s="21" customFormat="1" ht="13" x14ac:dyDescent="0.3">
      <c r="A14" s="61" t="s">
        <v>73</v>
      </c>
      <c r="B14" s="37" t="str">
        <f>VLOOKUP(Lookup!$T$2,Lookup!$A$35:$D$45,3,FALSE)</f>
        <v/>
      </c>
      <c r="C14" s="38"/>
      <c r="D14" s="38"/>
      <c r="E14" s="33"/>
      <c r="F14" s="61" t="s">
        <v>73</v>
      </c>
      <c r="G14" s="37" t="str">
        <f>VLOOKUP(Lookup!$U$2,Lookup!$A$35:$D$45,3,FALSE)</f>
        <v/>
      </c>
      <c r="H14" s="38"/>
      <c r="I14" s="38"/>
      <c r="J14" s="33"/>
    </row>
    <row r="15" spans="1:13" s="21" customFormat="1" ht="13" x14ac:dyDescent="0.3">
      <c r="A15" s="39"/>
      <c r="B15" s="40"/>
      <c r="C15" s="40"/>
      <c r="D15" s="41"/>
      <c r="E15" s="33"/>
      <c r="F15" s="39"/>
      <c r="G15" s="40"/>
      <c r="H15" s="40"/>
      <c r="I15" s="41"/>
      <c r="J15" s="33"/>
    </row>
    <row r="16" spans="1:13" s="43" customFormat="1" ht="25" x14ac:dyDescent="0.25">
      <c r="A16" s="92"/>
      <c r="B16" s="93" t="s">
        <v>119</v>
      </c>
      <c r="C16" s="93" t="s">
        <v>120</v>
      </c>
      <c r="D16" s="93" t="s">
        <v>121</v>
      </c>
      <c r="E16" s="46"/>
      <c r="G16" s="44" t="s">
        <v>119</v>
      </c>
      <c r="H16" s="44" t="s">
        <v>120</v>
      </c>
      <c r="I16" s="44" t="s">
        <v>121</v>
      </c>
      <c r="J16" s="46"/>
    </row>
    <row r="17" spans="1:10" x14ac:dyDescent="0.25">
      <c r="A17" s="94" t="s">
        <v>122</v>
      </c>
      <c r="B17" s="90" t="str">
        <f>VLOOKUP(Lookup!$T$2,Lookup!$A$35:$D$45,4,FALSE)</f>
        <v/>
      </c>
      <c r="C17" s="91"/>
      <c r="D17" s="95" t="str">
        <f>IF(B17="","",B17*C17)</f>
        <v/>
      </c>
      <c r="E17" s="31"/>
      <c r="F17" s="94" t="s">
        <v>122</v>
      </c>
      <c r="G17" s="90" t="str">
        <f>VLOOKUP(Lookup!$U$2,Lookup!$A$35:$D$45,4,FALSE)</f>
        <v/>
      </c>
      <c r="H17" s="91"/>
      <c r="I17" s="95" t="str">
        <f>IF(G17="","",G17*H17)</f>
        <v/>
      </c>
      <c r="J17" s="31"/>
    </row>
    <row r="18" spans="1:10" x14ac:dyDescent="0.25">
      <c r="A18" s="94" t="s">
        <v>123</v>
      </c>
      <c r="B18" s="90" t="str">
        <f>VLOOKUP(Lookup!$T$2,Lookup!$A$35:$D$45,4,FALSE)</f>
        <v/>
      </c>
      <c r="C18" s="91"/>
      <c r="D18" s="95" t="str">
        <f t="shared" ref="D18:D28" si="0">IF(B18="","",B18*C18)</f>
        <v/>
      </c>
      <c r="E18" s="31"/>
      <c r="F18" s="94" t="s">
        <v>123</v>
      </c>
      <c r="G18" s="90" t="str">
        <f>VLOOKUP(Lookup!$U$2,Lookup!$A$35:$D$45,4,FALSE)</f>
        <v/>
      </c>
      <c r="H18" s="91"/>
      <c r="I18" s="95" t="str">
        <f t="shared" ref="I18:I28" si="1">IF(G18="","",G18*H18)</f>
        <v/>
      </c>
      <c r="J18" s="31"/>
    </row>
    <row r="19" spans="1:10" x14ac:dyDescent="0.25">
      <c r="A19" s="94" t="s">
        <v>124</v>
      </c>
      <c r="B19" s="90" t="str">
        <f>VLOOKUP(Lookup!$T$2,Lookup!$A$35:$D$45,4,FALSE)</f>
        <v/>
      </c>
      <c r="C19" s="91"/>
      <c r="D19" s="95" t="str">
        <f t="shared" si="0"/>
        <v/>
      </c>
      <c r="E19" s="31"/>
      <c r="F19" s="94" t="s">
        <v>124</v>
      </c>
      <c r="G19" s="90" t="str">
        <f>VLOOKUP(Lookup!$U$2,Lookup!$A$35:$D$45,4,FALSE)</f>
        <v/>
      </c>
      <c r="H19" s="91"/>
      <c r="I19" s="95" t="str">
        <f t="shared" si="1"/>
        <v/>
      </c>
      <c r="J19" s="31"/>
    </row>
    <row r="20" spans="1:10" x14ac:dyDescent="0.25">
      <c r="A20" s="94" t="s">
        <v>125</v>
      </c>
      <c r="B20" s="90" t="str">
        <f>VLOOKUP(Lookup!$T$2,Lookup!$A$35:$D$45,4,FALSE)</f>
        <v/>
      </c>
      <c r="C20" s="91"/>
      <c r="D20" s="95" t="str">
        <f t="shared" si="0"/>
        <v/>
      </c>
      <c r="E20" s="31"/>
      <c r="F20" s="94" t="s">
        <v>125</v>
      </c>
      <c r="G20" s="90" t="str">
        <f>VLOOKUP(Lookup!$U$2,Lookup!$A$35:$D$45,4,FALSE)</f>
        <v/>
      </c>
      <c r="H20" s="91"/>
      <c r="I20" s="95" t="str">
        <f t="shared" si="1"/>
        <v/>
      </c>
      <c r="J20" s="31"/>
    </row>
    <row r="21" spans="1:10" x14ac:dyDescent="0.25">
      <c r="A21" s="94" t="s">
        <v>126</v>
      </c>
      <c r="B21" s="90" t="str">
        <f>VLOOKUP(Lookup!$T$2,Lookup!$A$35:$D$45,4,FALSE)</f>
        <v/>
      </c>
      <c r="C21" s="91"/>
      <c r="D21" s="95" t="str">
        <f t="shared" si="0"/>
        <v/>
      </c>
      <c r="E21" s="31"/>
      <c r="F21" s="94" t="s">
        <v>126</v>
      </c>
      <c r="G21" s="90" t="str">
        <f>VLOOKUP(Lookup!$U$2,Lookup!$A$35:$D$45,4,FALSE)</f>
        <v/>
      </c>
      <c r="H21" s="91"/>
      <c r="I21" s="95" t="str">
        <f t="shared" si="1"/>
        <v/>
      </c>
      <c r="J21" s="31"/>
    </row>
    <row r="22" spans="1:10" x14ac:dyDescent="0.25">
      <c r="A22" s="94" t="s">
        <v>127</v>
      </c>
      <c r="B22" s="90" t="str">
        <f>VLOOKUP(Lookup!$T$2,Lookup!$A$35:$D$45,4,FALSE)</f>
        <v/>
      </c>
      <c r="C22" s="91"/>
      <c r="D22" s="95" t="str">
        <f t="shared" si="0"/>
        <v/>
      </c>
      <c r="E22" s="31"/>
      <c r="F22" s="94" t="s">
        <v>127</v>
      </c>
      <c r="G22" s="90" t="str">
        <f>VLOOKUP(Lookup!$U$2,Lookup!$A$35:$D$45,4,FALSE)</f>
        <v/>
      </c>
      <c r="H22" s="91"/>
      <c r="I22" s="95" t="str">
        <f t="shared" si="1"/>
        <v/>
      </c>
      <c r="J22" s="31"/>
    </row>
    <row r="23" spans="1:10" x14ac:dyDescent="0.25">
      <c r="A23" s="94" t="s">
        <v>128</v>
      </c>
      <c r="B23" s="90" t="str">
        <f>VLOOKUP(Lookup!$T$2,Lookup!$A$35:$D$45,4,FALSE)</f>
        <v/>
      </c>
      <c r="C23" s="91"/>
      <c r="D23" s="95" t="str">
        <f t="shared" si="0"/>
        <v/>
      </c>
      <c r="E23" s="31"/>
      <c r="F23" s="94" t="s">
        <v>128</v>
      </c>
      <c r="G23" s="90" t="str">
        <f>VLOOKUP(Lookup!$U$2,Lookup!$A$35:$D$45,4,FALSE)</f>
        <v/>
      </c>
      <c r="H23" s="91"/>
      <c r="I23" s="95" t="str">
        <f t="shared" si="1"/>
        <v/>
      </c>
      <c r="J23" s="31"/>
    </row>
    <row r="24" spans="1:10" x14ac:dyDescent="0.25">
      <c r="A24" s="94" t="s">
        <v>129</v>
      </c>
      <c r="B24" s="90" t="str">
        <f>VLOOKUP(Lookup!$T$2,Lookup!$A$35:$D$45,4,FALSE)</f>
        <v/>
      </c>
      <c r="C24" s="91"/>
      <c r="D24" s="95" t="str">
        <f t="shared" si="0"/>
        <v/>
      </c>
      <c r="E24" s="31"/>
      <c r="F24" s="94" t="s">
        <v>129</v>
      </c>
      <c r="G24" s="90" t="str">
        <f>VLOOKUP(Lookup!$U$2,Lookup!$A$35:$D$45,4,FALSE)</f>
        <v/>
      </c>
      <c r="H24" s="91"/>
      <c r="I24" s="95" t="str">
        <f t="shared" si="1"/>
        <v/>
      </c>
      <c r="J24" s="31"/>
    </row>
    <row r="25" spans="1:10" x14ac:dyDescent="0.25">
      <c r="A25" s="94" t="s">
        <v>130</v>
      </c>
      <c r="B25" s="90" t="str">
        <f>VLOOKUP(Lookup!$T$2,Lookup!$A$35:$D$45,4,FALSE)</f>
        <v/>
      </c>
      <c r="C25" s="91"/>
      <c r="D25" s="95" t="str">
        <f t="shared" si="0"/>
        <v/>
      </c>
      <c r="E25" s="31"/>
      <c r="F25" s="94" t="s">
        <v>130</v>
      </c>
      <c r="G25" s="90" t="str">
        <f>VLOOKUP(Lookup!$U$2,Lookup!$A$35:$D$45,4,FALSE)</f>
        <v/>
      </c>
      <c r="H25" s="91"/>
      <c r="I25" s="95" t="str">
        <f t="shared" si="1"/>
        <v/>
      </c>
      <c r="J25" s="31"/>
    </row>
    <row r="26" spans="1:10" x14ac:dyDescent="0.25">
      <c r="A26" s="94" t="s">
        <v>131</v>
      </c>
      <c r="B26" s="90" t="str">
        <f>VLOOKUP(Lookup!$T$2,Lookup!$A$35:$D$45,4,FALSE)</f>
        <v/>
      </c>
      <c r="C26" s="91"/>
      <c r="D26" s="95" t="str">
        <f t="shared" si="0"/>
        <v/>
      </c>
      <c r="E26" s="31"/>
      <c r="F26" s="94" t="s">
        <v>131</v>
      </c>
      <c r="G26" s="90" t="str">
        <f>VLOOKUP(Lookup!$U$2,Lookup!$A$35:$D$45,4,FALSE)</f>
        <v/>
      </c>
      <c r="H26" s="91"/>
      <c r="I26" s="95" t="str">
        <f t="shared" si="1"/>
        <v/>
      </c>
      <c r="J26" s="31"/>
    </row>
    <row r="27" spans="1:10" x14ac:dyDescent="0.25">
      <c r="A27" s="94" t="s">
        <v>132</v>
      </c>
      <c r="B27" s="90" t="str">
        <f>VLOOKUP(Lookup!$T$2,Lookup!$A$35:$D$45,4,FALSE)</f>
        <v/>
      </c>
      <c r="C27" s="91"/>
      <c r="D27" s="95" t="str">
        <f t="shared" si="0"/>
        <v/>
      </c>
      <c r="E27" s="31"/>
      <c r="F27" s="94" t="s">
        <v>132</v>
      </c>
      <c r="G27" s="90" t="str">
        <f>VLOOKUP(Lookup!$U$2,Lookup!$A$35:$D$45,4,FALSE)</f>
        <v/>
      </c>
      <c r="H27" s="91"/>
      <c r="I27" s="95" t="str">
        <f t="shared" si="1"/>
        <v/>
      </c>
      <c r="J27" s="31"/>
    </row>
    <row r="28" spans="1:10" x14ac:dyDescent="0.25">
      <c r="A28" s="94" t="s">
        <v>132</v>
      </c>
      <c r="B28" s="90" t="str">
        <f>VLOOKUP(Lookup!$T$2,Lookup!$A$35:$D$45,4,FALSE)</f>
        <v/>
      </c>
      <c r="C28" s="91"/>
      <c r="D28" s="95" t="str">
        <f t="shared" si="0"/>
        <v/>
      </c>
      <c r="E28" s="31"/>
      <c r="F28" s="94" t="s">
        <v>132</v>
      </c>
      <c r="G28" s="90" t="str">
        <f>VLOOKUP(Lookup!$U$2,Lookup!$A$35:$D$45,4,FALSE)</f>
        <v/>
      </c>
      <c r="H28" s="91"/>
      <c r="I28" s="95" t="str">
        <f t="shared" si="1"/>
        <v/>
      </c>
      <c r="J28" s="31"/>
    </row>
    <row r="29" spans="1:10" s="21" customFormat="1" ht="18.75" customHeight="1" x14ac:dyDescent="0.3">
      <c r="A29" s="48" t="s">
        <v>92</v>
      </c>
      <c r="B29" s="49"/>
      <c r="C29" s="50"/>
      <c r="D29" s="65">
        <f>SUM(D17:D28)</f>
        <v>0</v>
      </c>
      <c r="E29" s="52"/>
      <c r="F29" s="48" t="s">
        <v>92</v>
      </c>
      <c r="G29" s="49"/>
      <c r="H29" s="49"/>
      <c r="I29" s="65">
        <f>SUM(I17:I28)</f>
        <v>0</v>
      </c>
      <c r="J29" s="52"/>
    </row>
    <row r="30" spans="1:10" ht="6.75" customHeight="1" thickBot="1" x14ac:dyDescent="0.3">
      <c r="A30" s="28"/>
      <c r="B30" s="29"/>
      <c r="C30" s="29"/>
      <c r="D30" s="29"/>
      <c r="E30" s="31"/>
      <c r="F30" s="28"/>
      <c r="G30" s="29"/>
      <c r="H30" s="29"/>
      <c r="I30" s="29"/>
      <c r="J30" s="31"/>
    </row>
    <row r="31" spans="1:10" ht="20.25" customHeight="1" thickTop="1" thickBot="1" x14ac:dyDescent="0.35">
      <c r="A31" s="75" t="s">
        <v>133</v>
      </c>
      <c r="B31" s="85"/>
      <c r="C31" s="85"/>
      <c r="D31" s="86">
        <f>D29+I29</f>
        <v>0</v>
      </c>
      <c r="E31" s="28"/>
      <c r="F31" s="28"/>
      <c r="G31" s="29"/>
      <c r="H31" s="29"/>
      <c r="I31" s="29"/>
      <c r="J31" s="28"/>
    </row>
    <row r="32" spans="1:10" ht="6.75" customHeight="1" thickTop="1" x14ac:dyDescent="0.25">
      <c r="A32" s="28"/>
      <c r="B32" s="29"/>
      <c r="C32" s="29"/>
      <c r="D32" s="29"/>
      <c r="E32" s="28"/>
      <c r="F32" s="28"/>
      <c r="G32" s="29"/>
      <c r="H32" s="29"/>
      <c r="I32" s="29"/>
      <c r="J32" s="28"/>
    </row>
    <row r="33" spans="1:15" x14ac:dyDescent="0.25">
      <c r="E33" s="43"/>
      <c r="F33" s="43"/>
      <c r="G33" s="17"/>
      <c r="H33" s="17"/>
      <c r="I33" s="17"/>
      <c r="J33" s="43"/>
      <c r="K33" s="43"/>
      <c r="L33" s="43"/>
      <c r="M33" s="43"/>
      <c r="N33" s="43"/>
    </row>
    <row r="34" spans="1:15" ht="40.5" customHeight="1" x14ac:dyDescent="0.25">
      <c r="A34" s="64"/>
      <c r="B34" s="64"/>
      <c r="C34" s="64"/>
      <c r="D34" s="64"/>
      <c r="E34" s="64"/>
      <c r="F34" s="64"/>
      <c r="G34" s="64"/>
      <c r="H34" s="64"/>
      <c r="I34" s="64"/>
      <c r="J34" s="64"/>
      <c r="K34" s="64"/>
      <c r="L34" s="64"/>
      <c r="M34" s="64"/>
      <c r="N34" s="64"/>
      <c r="O34" s="64"/>
    </row>
    <row r="35" spans="1:15" x14ac:dyDescent="0.25">
      <c r="E35" s="43"/>
      <c r="F35" s="43"/>
      <c r="G35" s="17"/>
      <c r="H35" s="17"/>
      <c r="I35" s="17"/>
      <c r="J35" s="43"/>
      <c r="K35" s="43"/>
      <c r="L35" s="43"/>
      <c r="M35" s="43"/>
      <c r="N35" s="43"/>
    </row>
  </sheetData>
  <sheetProtection selectLockedCells="1"/>
  <mergeCells count="12">
    <mergeCell ref="A3:B3"/>
    <mergeCell ref="A4:B4"/>
    <mergeCell ref="A5:B5"/>
    <mergeCell ref="A1:I1"/>
    <mergeCell ref="A12:A13"/>
    <mergeCell ref="F12:F13"/>
    <mergeCell ref="H3:I3"/>
    <mergeCell ref="H4:I4"/>
    <mergeCell ref="A7:I7"/>
    <mergeCell ref="C3:D3"/>
    <mergeCell ref="C4:D4"/>
    <mergeCell ref="C5:D5"/>
  </mergeCells>
  <phoneticPr fontId="2" type="noConversion"/>
  <dataValidations count="1">
    <dataValidation showDropDown="1" showInputMessage="1" showErrorMessage="1" sqref="H17:H28 C17:C28" xr:uid="{00000000-0002-0000-0400-000000000000}"/>
  </dataValidations>
  <printOptions horizontalCentered="1"/>
  <pageMargins left="0.25" right="0.25" top="0.75" bottom="0.5" header="0.5" footer="0.25"/>
  <pageSetup scale="61" fitToHeight="2" orientation="portrait"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1</xdr:col>
                    <xdr:colOff>0</xdr:colOff>
                    <xdr:row>11</xdr:row>
                    <xdr:rowOff>12700</xdr:rowOff>
                  </from>
                  <to>
                    <xdr:col>2</xdr:col>
                    <xdr:colOff>95250</xdr:colOff>
                    <xdr:row>11</xdr:row>
                    <xdr:rowOff>209550</xdr:rowOff>
                  </to>
                </anchor>
              </controlPr>
            </control>
          </mc:Choice>
        </mc:AlternateContent>
        <mc:AlternateContent xmlns:mc="http://schemas.openxmlformats.org/markup-compatibility/2006">
          <mc:Choice Requires="x14">
            <control shapeId="5124" r:id="rId5" name="Drop Down 4">
              <controlPr defaultSize="0" autoLine="0" autoPict="0">
                <anchor moveWithCells="1">
                  <from>
                    <xdr:col>6</xdr:col>
                    <xdr:colOff>0</xdr:colOff>
                    <xdr:row>11</xdr:row>
                    <xdr:rowOff>12700</xdr:rowOff>
                  </from>
                  <to>
                    <xdr:col>7</xdr:col>
                    <xdr:colOff>12700</xdr:colOff>
                    <xdr:row>11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9"/>
  <sheetViews>
    <sheetView workbookViewId="0">
      <selection activeCell="H2" sqref="H2"/>
    </sheetView>
  </sheetViews>
  <sheetFormatPr defaultRowHeight="12.5" x14ac:dyDescent="0.25"/>
  <cols>
    <col min="2" max="2" width="14.1796875" customWidth="1"/>
    <col min="3" max="3" width="61.81640625" bestFit="1" customWidth="1"/>
    <col min="4" max="4" width="10.1796875" bestFit="1" customWidth="1"/>
    <col min="7" max="7" width="16.81640625" bestFit="1" customWidth="1"/>
    <col min="8" max="8" width="15.7265625" bestFit="1" customWidth="1"/>
  </cols>
  <sheetData>
    <row r="1" spans="1:21" ht="13" x14ac:dyDescent="0.3">
      <c r="A1">
        <v>1</v>
      </c>
      <c r="B1" s="10" t="s">
        <v>134</v>
      </c>
      <c r="C1" s="12" t="str">
        <f>""</f>
        <v/>
      </c>
      <c r="D1" s="11" t="str">
        <f>""</f>
        <v/>
      </c>
      <c r="G1" s="1" t="s">
        <v>135</v>
      </c>
      <c r="H1" s="2">
        <v>1</v>
      </c>
      <c r="I1" s="3">
        <f>1+H1</f>
        <v>2</v>
      </c>
      <c r="J1" s="3">
        <f t="shared" ref="J1:S1" si="0">1+I1</f>
        <v>3</v>
      </c>
      <c r="K1" s="3">
        <f t="shared" si="0"/>
        <v>4</v>
      </c>
      <c r="L1" s="3">
        <f t="shared" si="0"/>
        <v>5</v>
      </c>
      <c r="M1" s="3">
        <f t="shared" si="0"/>
        <v>6</v>
      </c>
      <c r="N1" s="3">
        <f t="shared" si="0"/>
        <v>7</v>
      </c>
      <c r="O1" s="3">
        <f t="shared" si="0"/>
        <v>8</v>
      </c>
      <c r="P1" s="3">
        <f t="shared" si="0"/>
        <v>9</v>
      </c>
      <c r="Q1" s="3">
        <f t="shared" si="0"/>
        <v>10</v>
      </c>
      <c r="R1" s="3">
        <f t="shared" si="0"/>
        <v>11</v>
      </c>
      <c r="S1" s="4">
        <f t="shared" si="0"/>
        <v>12</v>
      </c>
    </row>
    <row r="2" spans="1:21" ht="13" x14ac:dyDescent="0.3">
      <c r="A2">
        <f t="shared" ref="A2:A8" si="1">A1+1</f>
        <v>2</v>
      </c>
      <c r="B2" s="13" t="s">
        <v>136</v>
      </c>
      <c r="C2" s="13" t="s">
        <v>137</v>
      </c>
      <c r="D2" s="13" t="s">
        <v>22</v>
      </c>
      <c r="E2">
        <v>1</v>
      </c>
      <c r="G2" s="1" t="s">
        <v>138</v>
      </c>
      <c r="H2" s="5">
        <v>4</v>
      </c>
      <c r="I2" s="6">
        <v>7</v>
      </c>
      <c r="J2" s="6">
        <v>4</v>
      </c>
      <c r="K2" s="6">
        <v>14</v>
      </c>
      <c r="L2" s="6">
        <v>16</v>
      </c>
      <c r="M2" s="6">
        <v>1</v>
      </c>
      <c r="N2" s="6">
        <v>16</v>
      </c>
      <c r="O2" s="6">
        <v>16</v>
      </c>
      <c r="P2" s="6">
        <v>16</v>
      </c>
      <c r="Q2" s="6">
        <v>16</v>
      </c>
      <c r="R2" s="6">
        <v>5</v>
      </c>
      <c r="S2" s="7">
        <v>1</v>
      </c>
      <c r="T2">
        <v>1</v>
      </c>
      <c r="U2">
        <v>1</v>
      </c>
    </row>
    <row r="3" spans="1:21" x14ac:dyDescent="0.25">
      <c r="A3">
        <f t="shared" si="1"/>
        <v>3</v>
      </c>
      <c r="B3" s="13" t="s">
        <v>139</v>
      </c>
      <c r="C3" s="13" t="s">
        <v>140</v>
      </c>
      <c r="D3" s="13" t="s">
        <v>22</v>
      </c>
      <c r="E3" s="14">
        <v>1</v>
      </c>
    </row>
    <row r="4" spans="1:21" ht="13" x14ac:dyDescent="0.3">
      <c r="A4">
        <f t="shared" si="1"/>
        <v>4</v>
      </c>
      <c r="B4" s="13" t="s">
        <v>141</v>
      </c>
      <c r="C4" s="13" t="s">
        <v>142</v>
      </c>
      <c r="D4" s="13" t="s">
        <v>22</v>
      </c>
      <c r="E4" s="14">
        <v>1</v>
      </c>
      <c r="G4" s="10" t="s">
        <v>143</v>
      </c>
      <c r="H4" s="11" t="s">
        <v>144</v>
      </c>
    </row>
    <row r="5" spans="1:21" x14ac:dyDescent="0.25">
      <c r="A5">
        <f t="shared" si="1"/>
        <v>5</v>
      </c>
      <c r="B5" s="13" t="s">
        <v>34</v>
      </c>
      <c r="C5" s="13" t="s">
        <v>145</v>
      </c>
      <c r="D5" s="13" t="s">
        <v>22</v>
      </c>
      <c r="E5" s="14">
        <v>2</v>
      </c>
      <c r="G5" s="8" t="s">
        <v>22</v>
      </c>
      <c r="H5" s="9">
        <v>0.25</v>
      </c>
    </row>
    <row r="6" spans="1:21" ht="12.75" customHeight="1" x14ac:dyDescent="0.25">
      <c r="A6">
        <f t="shared" si="1"/>
        <v>6</v>
      </c>
      <c r="B6" s="13" t="s">
        <v>40</v>
      </c>
      <c r="C6" s="13" t="s">
        <v>146</v>
      </c>
      <c r="D6" s="13" t="s">
        <v>22</v>
      </c>
      <c r="E6" s="14">
        <v>2</v>
      </c>
      <c r="G6" s="8" t="s">
        <v>57</v>
      </c>
      <c r="H6" s="9">
        <v>1</v>
      </c>
    </row>
    <row r="7" spans="1:21" x14ac:dyDescent="0.25">
      <c r="A7">
        <f t="shared" si="1"/>
        <v>7</v>
      </c>
      <c r="B7" s="13" t="s">
        <v>147</v>
      </c>
      <c r="C7" s="13" t="s">
        <v>148</v>
      </c>
      <c r="D7" s="13" t="s">
        <v>22</v>
      </c>
      <c r="E7" s="14">
        <v>1</v>
      </c>
      <c r="G7" s="5"/>
      <c r="H7" s="7"/>
    </row>
    <row r="8" spans="1:21" ht="12.75" customHeight="1" x14ac:dyDescent="0.25">
      <c r="A8">
        <f t="shared" si="1"/>
        <v>8</v>
      </c>
      <c r="B8" s="104" t="s">
        <v>149</v>
      </c>
      <c r="C8" s="104" t="s">
        <v>150</v>
      </c>
      <c r="D8" s="104" t="s">
        <v>22</v>
      </c>
      <c r="E8" s="14">
        <v>1</v>
      </c>
    </row>
    <row r="9" spans="1:21" ht="12.75" customHeight="1" x14ac:dyDescent="0.25">
      <c r="A9">
        <f t="shared" ref="A9:A16" si="2">A8+1</f>
        <v>9</v>
      </c>
      <c r="B9" s="104" t="s">
        <v>151</v>
      </c>
      <c r="C9" s="104" t="s">
        <v>152</v>
      </c>
      <c r="D9" s="104" t="s">
        <v>22</v>
      </c>
      <c r="E9" s="14">
        <v>1</v>
      </c>
    </row>
    <row r="10" spans="1:21" ht="12.75" customHeight="1" x14ac:dyDescent="0.25">
      <c r="A10">
        <f t="shared" si="2"/>
        <v>10</v>
      </c>
      <c r="B10" s="104" t="s">
        <v>153</v>
      </c>
      <c r="C10" s="104" t="s">
        <v>154</v>
      </c>
      <c r="D10" s="104" t="s">
        <v>22</v>
      </c>
      <c r="E10" s="14">
        <v>1</v>
      </c>
    </row>
    <row r="11" spans="1:21" x14ac:dyDescent="0.25">
      <c r="A11">
        <f t="shared" si="2"/>
        <v>11</v>
      </c>
      <c r="B11" s="105" t="s">
        <v>155</v>
      </c>
      <c r="C11" s="13" t="s">
        <v>156</v>
      </c>
      <c r="D11" s="13" t="s">
        <v>22</v>
      </c>
      <c r="E11" s="14">
        <v>1</v>
      </c>
    </row>
    <row r="12" spans="1:21" ht="12.75" customHeight="1" x14ac:dyDescent="0.25">
      <c r="A12">
        <f t="shared" si="2"/>
        <v>12</v>
      </c>
      <c r="B12" s="13" t="s">
        <v>157</v>
      </c>
      <c r="C12" s="13" t="s">
        <v>158</v>
      </c>
      <c r="D12" s="13" t="s">
        <v>22</v>
      </c>
      <c r="E12" s="14">
        <v>2</v>
      </c>
    </row>
    <row r="13" spans="1:21" x14ac:dyDescent="0.25">
      <c r="A13">
        <f t="shared" si="2"/>
        <v>13</v>
      </c>
      <c r="B13" s="13" t="s">
        <v>159</v>
      </c>
      <c r="C13" s="13" t="s">
        <v>160</v>
      </c>
      <c r="D13" s="13" t="s">
        <v>22</v>
      </c>
      <c r="E13" s="14">
        <v>2</v>
      </c>
    </row>
    <row r="14" spans="1:21" ht="13" x14ac:dyDescent="0.3">
      <c r="A14">
        <f t="shared" si="2"/>
        <v>14</v>
      </c>
      <c r="B14" s="13" t="s">
        <v>161</v>
      </c>
      <c r="C14" s="13" t="s">
        <v>162</v>
      </c>
      <c r="D14" s="13" t="s">
        <v>22</v>
      </c>
      <c r="E14" s="14">
        <v>1</v>
      </c>
      <c r="G14" s="55" t="s">
        <v>163</v>
      </c>
    </row>
    <row r="15" spans="1:21" ht="13" x14ac:dyDescent="0.3">
      <c r="A15">
        <f t="shared" si="2"/>
        <v>15</v>
      </c>
      <c r="B15" s="13" t="s">
        <v>164</v>
      </c>
      <c r="C15" s="13" t="s">
        <v>55</v>
      </c>
      <c r="D15" s="13" t="s">
        <v>57</v>
      </c>
      <c r="E15" s="14">
        <v>1</v>
      </c>
      <c r="G15" s="56">
        <v>16</v>
      </c>
      <c r="H15" s="54"/>
    </row>
    <row r="16" spans="1:21" ht="12.75" customHeight="1" x14ac:dyDescent="0.25">
      <c r="A16">
        <f t="shared" si="2"/>
        <v>16</v>
      </c>
      <c r="B16" s="13" t="s">
        <v>59</v>
      </c>
      <c r="C16" s="13" t="s">
        <v>165</v>
      </c>
      <c r="D16" s="13" t="s">
        <v>57</v>
      </c>
      <c r="E16" s="14">
        <v>1</v>
      </c>
      <c r="G16" s="57">
        <v>16.25</v>
      </c>
      <c r="H16" s="54"/>
    </row>
    <row r="17" spans="1:8" x14ac:dyDescent="0.25">
      <c r="B17" s="13"/>
      <c r="C17" s="13"/>
      <c r="D17" s="13"/>
      <c r="E17" s="14"/>
      <c r="G17" s="57">
        <f>G16+0.25</f>
        <v>16.5</v>
      </c>
      <c r="H17" s="54"/>
    </row>
    <row r="18" spans="1:8" x14ac:dyDescent="0.25">
      <c r="B18" s="13"/>
      <c r="C18" s="13"/>
      <c r="D18" s="13"/>
      <c r="E18" s="14"/>
      <c r="G18" s="57">
        <f t="shared" ref="G18:G47" si="3">G17+0.25</f>
        <v>16.75</v>
      </c>
      <c r="H18" s="54"/>
    </row>
    <row r="19" spans="1:8" x14ac:dyDescent="0.25">
      <c r="B19" s="13"/>
      <c r="C19" s="13"/>
      <c r="D19" s="13"/>
      <c r="E19" s="14"/>
      <c r="G19" s="57">
        <f t="shared" si="3"/>
        <v>17</v>
      </c>
      <c r="H19" s="54"/>
    </row>
    <row r="20" spans="1:8" x14ac:dyDescent="0.25">
      <c r="G20" s="57">
        <f t="shared" si="3"/>
        <v>17.25</v>
      </c>
      <c r="H20" s="54"/>
    </row>
    <row r="21" spans="1:8" ht="13" x14ac:dyDescent="0.3">
      <c r="A21">
        <v>1</v>
      </c>
      <c r="B21" s="10" t="s">
        <v>134</v>
      </c>
      <c r="C21" s="12" t="str">
        <f>""</f>
        <v/>
      </c>
      <c r="D21" s="11" t="str">
        <f>""</f>
        <v/>
      </c>
      <c r="G21" s="57">
        <f t="shared" si="3"/>
        <v>17.5</v>
      </c>
      <c r="H21" s="54"/>
    </row>
    <row r="22" spans="1:8" x14ac:dyDescent="0.25">
      <c r="A22">
        <f>1+A21</f>
        <v>2</v>
      </c>
      <c r="B22" s="13" t="s">
        <v>166</v>
      </c>
      <c r="C22" s="13" t="s">
        <v>156</v>
      </c>
      <c r="D22" s="13" t="s">
        <v>167</v>
      </c>
      <c r="E22" s="14">
        <v>1</v>
      </c>
      <c r="G22" s="57">
        <f t="shared" si="3"/>
        <v>17.75</v>
      </c>
      <c r="H22" s="54"/>
    </row>
    <row r="23" spans="1:8" x14ac:dyDescent="0.25">
      <c r="A23">
        <f>1+A22</f>
        <v>3</v>
      </c>
      <c r="B23" s="13" t="s">
        <v>168</v>
      </c>
      <c r="C23" s="13" t="s">
        <v>158</v>
      </c>
      <c r="D23" s="13" t="s">
        <v>167</v>
      </c>
      <c r="E23" s="14">
        <v>1</v>
      </c>
      <c r="G23" s="57">
        <f t="shared" si="3"/>
        <v>18</v>
      </c>
      <c r="H23" s="54"/>
    </row>
    <row r="24" spans="1:8" x14ac:dyDescent="0.25">
      <c r="A24">
        <f>1+A23</f>
        <v>4</v>
      </c>
      <c r="B24" s="13" t="s">
        <v>169</v>
      </c>
      <c r="C24" s="13" t="s">
        <v>160</v>
      </c>
      <c r="D24" s="13" t="s">
        <v>167</v>
      </c>
      <c r="E24" s="14">
        <v>2</v>
      </c>
      <c r="G24" s="57">
        <f t="shared" si="3"/>
        <v>18.25</v>
      </c>
      <c r="H24" s="54"/>
    </row>
    <row r="25" spans="1:8" x14ac:dyDescent="0.25">
      <c r="A25">
        <f>1+A24</f>
        <v>5</v>
      </c>
      <c r="B25" s="13" t="s">
        <v>170</v>
      </c>
      <c r="C25" s="13" t="s">
        <v>162</v>
      </c>
      <c r="D25" s="13" t="s">
        <v>167</v>
      </c>
      <c r="E25" s="14">
        <v>2</v>
      </c>
      <c r="G25" s="57">
        <f t="shared" si="3"/>
        <v>18.5</v>
      </c>
      <c r="H25" s="54"/>
    </row>
    <row r="26" spans="1:8" x14ac:dyDescent="0.25">
      <c r="B26" s="13"/>
      <c r="C26" s="13"/>
      <c r="D26" s="13"/>
      <c r="E26" s="14"/>
      <c r="G26" s="57">
        <f t="shared" si="3"/>
        <v>18.75</v>
      </c>
      <c r="H26" s="54"/>
    </row>
    <row r="27" spans="1:8" x14ac:dyDescent="0.25">
      <c r="B27" s="13"/>
      <c r="C27" s="13"/>
      <c r="D27" s="13"/>
      <c r="E27" s="14"/>
      <c r="G27" s="57">
        <f t="shared" si="3"/>
        <v>19</v>
      </c>
      <c r="H27" s="54"/>
    </row>
    <row r="28" spans="1:8" x14ac:dyDescent="0.25">
      <c r="B28" s="13"/>
      <c r="C28" s="13"/>
      <c r="D28" s="13"/>
      <c r="E28" s="14"/>
      <c r="G28" s="57">
        <f t="shared" si="3"/>
        <v>19.25</v>
      </c>
      <c r="H28" s="54"/>
    </row>
    <row r="29" spans="1:8" x14ac:dyDescent="0.25">
      <c r="B29" s="13"/>
      <c r="C29" s="13"/>
      <c r="D29" s="13"/>
      <c r="E29" s="14"/>
      <c r="G29" s="57">
        <f t="shared" si="3"/>
        <v>19.5</v>
      </c>
      <c r="H29" s="54"/>
    </row>
    <row r="30" spans="1:8" x14ac:dyDescent="0.25">
      <c r="G30" s="57">
        <f t="shared" si="3"/>
        <v>19.75</v>
      </c>
      <c r="H30" s="54"/>
    </row>
    <row r="31" spans="1:8" x14ac:dyDescent="0.25">
      <c r="G31" s="57">
        <f t="shared" si="3"/>
        <v>20</v>
      </c>
      <c r="H31" s="54"/>
    </row>
    <row r="32" spans="1:8" x14ac:dyDescent="0.25">
      <c r="G32" s="57">
        <f t="shared" si="3"/>
        <v>20.25</v>
      </c>
      <c r="H32" s="54"/>
    </row>
    <row r="33" spans="1:8" x14ac:dyDescent="0.25">
      <c r="G33" s="57">
        <f t="shared" si="3"/>
        <v>20.5</v>
      </c>
      <c r="H33" s="54"/>
    </row>
    <row r="34" spans="1:8" x14ac:dyDescent="0.25">
      <c r="G34" s="57">
        <f t="shared" si="3"/>
        <v>20.75</v>
      </c>
      <c r="H34" s="54"/>
    </row>
    <row r="35" spans="1:8" ht="13" x14ac:dyDescent="0.3">
      <c r="A35">
        <v>1</v>
      </c>
      <c r="B35" s="10" t="s">
        <v>134</v>
      </c>
      <c r="C35" s="12" t="str">
        <f>""</f>
        <v/>
      </c>
      <c r="D35" s="60" t="str">
        <f>""</f>
        <v/>
      </c>
      <c r="G35" s="57">
        <f t="shared" si="3"/>
        <v>21</v>
      </c>
      <c r="H35" s="54"/>
    </row>
    <row r="36" spans="1:8" x14ac:dyDescent="0.25">
      <c r="A36">
        <f>1+A35</f>
        <v>2</v>
      </c>
      <c r="B36" s="13" t="s">
        <v>171</v>
      </c>
      <c r="C36" s="13" t="s">
        <v>172</v>
      </c>
      <c r="D36" s="13">
        <v>12</v>
      </c>
      <c r="G36" s="57">
        <f t="shared" si="3"/>
        <v>21.25</v>
      </c>
      <c r="H36" s="54"/>
    </row>
    <row r="37" spans="1:8" x14ac:dyDescent="0.25">
      <c r="A37">
        <f t="shared" ref="A37:A43" si="4">1+A36</f>
        <v>3</v>
      </c>
      <c r="B37" s="13" t="s">
        <v>173</v>
      </c>
      <c r="C37" s="13" t="s">
        <v>174</v>
      </c>
      <c r="D37" s="13">
        <v>12</v>
      </c>
      <c r="G37" s="57">
        <f t="shared" si="3"/>
        <v>21.5</v>
      </c>
      <c r="H37" s="54"/>
    </row>
    <row r="38" spans="1:8" x14ac:dyDescent="0.25">
      <c r="A38">
        <f t="shared" si="4"/>
        <v>4</v>
      </c>
      <c r="B38" s="13" t="s">
        <v>175</v>
      </c>
      <c r="C38" s="13" t="s">
        <v>176</v>
      </c>
      <c r="D38" s="13">
        <v>12</v>
      </c>
      <c r="G38" s="57">
        <f t="shared" si="3"/>
        <v>21.75</v>
      </c>
      <c r="H38" s="54"/>
    </row>
    <row r="39" spans="1:8" x14ac:dyDescent="0.25">
      <c r="A39">
        <f t="shared" si="4"/>
        <v>5</v>
      </c>
      <c r="B39" s="13" t="s">
        <v>177</v>
      </c>
      <c r="C39" s="13" t="s">
        <v>178</v>
      </c>
      <c r="D39" s="13">
        <v>12</v>
      </c>
      <c r="G39" s="57">
        <f t="shared" si="3"/>
        <v>22</v>
      </c>
      <c r="H39" s="54"/>
    </row>
    <row r="40" spans="1:8" x14ac:dyDescent="0.25">
      <c r="A40">
        <v>6</v>
      </c>
      <c r="B40" s="13" t="s">
        <v>179</v>
      </c>
      <c r="C40" s="13" t="s">
        <v>180</v>
      </c>
      <c r="D40" s="13">
        <v>4</v>
      </c>
      <c r="G40" s="57">
        <f t="shared" si="3"/>
        <v>22.25</v>
      </c>
      <c r="H40" s="54"/>
    </row>
    <row r="41" spans="1:8" x14ac:dyDescent="0.25">
      <c r="A41">
        <v>7</v>
      </c>
      <c r="B41" s="13" t="s">
        <v>181</v>
      </c>
      <c r="C41" s="13" t="s">
        <v>182</v>
      </c>
      <c r="D41" s="13">
        <v>4</v>
      </c>
      <c r="G41" s="57">
        <f t="shared" si="3"/>
        <v>22.5</v>
      </c>
      <c r="H41" s="54"/>
    </row>
    <row r="42" spans="1:8" x14ac:dyDescent="0.25">
      <c r="A42">
        <f t="shared" si="4"/>
        <v>8</v>
      </c>
      <c r="B42" s="13" t="s">
        <v>183</v>
      </c>
      <c r="C42" s="13" t="s">
        <v>184</v>
      </c>
      <c r="D42" s="13">
        <v>4</v>
      </c>
      <c r="G42" s="57">
        <f t="shared" si="3"/>
        <v>22.75</v>
      </c>
      <c r="H42" s="54"/>
    </row>
    <row r="43" spans="1:8" x14ac:dyDescent="0.25">
      <c r="A43">
        <f t="shared" si="4"/>
        <v>9</v>
      </c>
      <c r="B43" s="13" t="s">
        <v>185</v>
      </c>
      <c r="C43" s="13" t="s">
        <v>186</v>
      </c>
      <c r="D43" s="13">
        <v>4</v>
      </c>
      <c r="G43" s="57">
        <f t="shared" si="3"/>
        <v>23</v>
      </c>
      <c r="H43" s="54"/>
    </row>
    <row r="44" spans="1:8" x14ac:dyDescent="0.25">
      <c r="A44">
        <v>10</v>
      </c>
      <c r="B44" s="13" t="s">
        <v>187</v>
      </c>
      <c r="C44" t="s">
        <v>188</v>
      </c>
      <c r="D44" s="13">
        <v>4</v>
      </c>
      <c r="G44" s="57">
        <f t="shared" si="3"/>
        <v>23.25</v>
      </c>
      <c r="H44" s="54"/>
    </row>
    <row r="45" spans="1:8" x14ac:dyDescent="0.25">
      <c r="A45">
        <v>11</v>
      </c>
      <c r="B45" s="13" t="s">
        <v>189</v>
      </c>
      <c r="C45" s="13" t="s">
        <v>190</v>
      </c>
      <c r="D45" s="13">
        <v>12</v>
      </c>
      <c r="G45" s="57">
        <f t="shared" si="3"/>
        <v>23.5</v>
      </c>
      <c r="H45" s="54"/>
    </row>
    <row r="46" spans="1:8" x14ac:dyDescent="0.25">
      <c r="G46" s="57">
        <f t="shared" si="3"/>
        <v>23.75</v>
      </c>
      <c r="H46" s="54"/>
    </row>
    <row r="47" spans="1:8" x14ac:dyDescent="0.25">
      <c r="G47" s="57">
        <f t="shared" si="3"/>
        <v>24</v>
      </c>
      <c r="H47" s="54"/>
    </row>
    <row r="48" spans="1:8" x14ac:dyDescent="0.25">
      <c r="G48" s="57"/>
    </row>
    <row r="49" spans="7:7" x14ac:dyDescent="0.25">
      <c r="G49" s="53"/>
    </row>
  </sheetData>
  <phoneticPr fontId="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0CC686A5C48459CC77D4AC1EDCE41" ma:contentTypeVersion="6" ma:contentTypeDescription="Create a new document." ma:contentTypeScope="" ma:versionID="2655b5d0332e4688cb0cee22a3a09c42">
  <xsd:schema xmlns:xsd="http://www.w3.org/2001/XMLSchema" xmlns:xs="http://www.w3.org/2001/XMLSchema" xmlns:p="http://schemas.microsoft.com/office/2006/metadata/properties" xmlns:ns2="9fe35168-4123-41cd-988e-213ba9353505" xmlns:ns3="da9471da-8acb-4e25-96d4-a18bbe2e673f" targetNamespace="http://schemas.microsoft.com/office/2006/metadata/properties" ma:root="true" ma:fieldsID="188d595635bf48f1eb5bae573ecf3e34" ns2:_="" ns3:_="">
    <xsd:import namespace="9fe35168-4123-41cd-988e-213ba9353505"/>
    <xsd:import namespace="da9471da-8acb-4e25-96d4-a18bbe2e67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35168-4123-41cd-988e-213ba9353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9471da-8acb-4e25-96d4-a18bbe2e67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85778E-8AE8-4C43-B5B2-363FE090F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35168-4123-41cd-988e-213ba9353505"/>
    <ds:schemaRef ds:uri="da9471da-8acb-4e25-96d4-a18bbe2e6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0FE311-AF2A-4E7E-B762-A83AE43977DF}">
  <ds:schemaRefs>
    <ds:schemaRef ds:uri="http://schemas.microsoft.com/sharepoint/v3/contenttype/forms"/>
  </ds:schemaRefs>
</ds:datastoreItem>
</file>

<file path=customXml/itemProps3.xml><?xml version="1.0" encoding="utf-8"?>
<ds:datastoreItem xmlns:ds="http://schemas.openxmlformats.org/officeDocument/2006/customXml" ds:itemID="{7DEF5F9E-6CC6-4788-A6C4-CE958647D3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VFEA PDS SSP Services  </vt:lpstr>
      <vt:lpstr>VFEA PDS Services</vt:lpstr>
      <vt:lpstr>VFEA PDS Day Respite Services </vt:lpstr>
      <vt:lpstr>Respite Ineligible Services</vt:lpstr>
      <vt:lpstr>Lookup</vt:lpstr>
      <vt:lpstr>Hours</vt:lpstr>
      <vt:lpstr>Instructions!Print_Area</vt:lpstr>
      <vt:lpstr>'Respite Ineligible Services'!Print_Titles</vt:lpstr>
      <vt:lpstr>'VFEA PDS Day Respite Services '!Print_Titles</vt:lpstr>
      <vt:lpstr>'VFEA PDS Services'!Print_Titles</vt:lpstr>
    </vt:vector>
  </TitlesOfParts>
  <Manager/>
  <Company>DPW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DPWUSERY</dc:creator>
  <cp:keywords/>
  <dc:description/>
  <cp:lastModifiedBy>Bell, Pamela</cp:lastModifiedBy>
  <cp:revision/>
  <dcterms:created xsi:type="dcterms:W3CDTF">2008-06-03T14:29:19Z</dcterms:created>
  <dcterms:modified xsi:type="dcterms:W3CDTF">2024-09-17T13:31:53Z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0x0101000FC0CC686A5C48459CC77D4AC1EDCE41</vt:lpwstr>
  </property>
</Properties>
</file>